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6" windowWidth="11100" windowHeight="6348" activeTab="7"/>
  </bookViews>
  <sheets>
    <sheet name="List" sheetId="1" r:id="rId1"/>
    <sheet name="Tur1" sheetId="2" r:id="rId2"/>
    <sheet name="Tur2" sheetId="3" r:id="rId3"/>
    <sheet name="Tur3" sheetId="4" r:id="rId4"/>
    <sheet name="Tur4" sheetId="5" r:id="rId5"/>
    <sheet name="Sum" sheetId="6" r:id="rId6"/>
    <sheet name="Ext" sheetId="7" r:id="rId7"/>
    <sheet name="Sorted" sheetId="8" r:id="rId8"/>
  </sheets>
  <definedNames>
    <definedName name="CRITERIA" localSheetId="0">'List'!$D$6:$D$16</definedName>
    <definedName name="_xlnm.Print_Area" localSheetId="7">'Sorted'!$B$5:$O$17</definedName>
    <definedName name="_xlnm.Print_Area" localSheetId="5">'Sum'!$B$5:$Q$17</definedName>
  </definedNames>
  <calcPr fullCalcOnLoad="1"/>
</workbook>
</file>

<file path=xl/sharedStrings.xml><?xml version="1.0" encoding="utf-8"?>
<sst xmlns="http://schemas.openxmlformats.org/spreadsheetml/2006/main" count="147" uniqueCount="56">
  <si>
    <t>Рейтинг</t>
  </si>
  <si>
    <t>Место</t>
  </si>
  <si>
    <t>Капитан</t>
  </si>
  <si>
    <t>Город</t>
  </si>
  <si>
    <t>Онтарийский турнир по игре "Что? Где? Когда?"</t>
  </si>
  <si>
    <t>Команда</t>
  </si>
  <si>
    <t>Очки</t>
  </si>
  <si>
    <t>Список команд</t>
  </si>
  <si>
    <t>Всего команд:</t>
  </si>
  <si>
    <t>№</t>
  </si>
  <si>
    <t>Суммарные результаты всех туров</t>
  </si>
  <si>
    <r>
      <t xml:space="preserve">Тур № </t>
    </r>
    <r>
      <rPr>
        <b/>
        <sz val="16"/>
        <rFont val="Tahoma"/>
        <family val="2"/>
      </rPr>
      <t>2</t>
    </r>
  </si>
  <si>
    <r>
      <t xml:space="preserve">Тур № </t>
    </r>
    <r>
      <rPr>
        <b/>
        <sz val="16"/>
        <rFont val="Tahoma"/>
        <family val="2"/>
      </rPr>
      <t>1</t>
    </r>
  </si>
  <si>
    <r>
      <t xml:space="preserve">Тур № </t>
    </r>
    <r>
      <rPr>
        <b/>
        <sz val="16"/>
        <rFont val="Tahoma"/>
        <family val="2"/>
      </rPr>
      <t>3</t>
    </r>
  </si>
  <si>
    <r>
      <t xml:space="preserve">Тур № </t>
    </r>
    <r>
      <rPr>
        <b/>
        <sz val="16"/>
        <rFont val="Tahoma"/>
        <family val="2"/>
      </rPr>
      <t>4</t>
    </r>
  </si>
  <si>
    <t>R</t>
  </si>
  <si>
    <t>O</t>
  </si>
  <si>
    <t>Mесто</t>
  </si>
  <si>
    <r>
      <t xml:space="preserve">Тур </t>
    </r>
    <r>
      <rPr>
        <b/>
        <sz val="14"/>
        <rFont val="Tahoma"/>
        <family val="2"/>
      </rPr>
      <t>2</t>
    </r>
  </si>
  <si>
    <r>
      <t xml:space="preserve">Тур </t>
    </r>
    <r>
      <rPr>
        <b/>
        <sz val="14"/>
        <rFont val="Tahoma"/>
        <family val="2"/>
      </rPr>
      <t>1</t>
    </r>
  </si>
  <si>
    <t>Чемпионат Канады по игре "Что? Где? Когда?"</t>
  </si>
  <si>
    <t>Тур 3</t>
  </si>
  <si>
    <t>Тур 4</t>
  </si>
  <si>
    <t>Игра за призовые места</t>
  </si>
  <si>
    <t>Sans Nom</t>
  </si>
  <si>
    <t>Веретено</t>
  </si>
  <si>
    <t>Эли Курант</t>
  </si>
  <si>
    <t>КВН</t>
  </si>
  <si>
    <t>Илья Островский</t>
  </si>
  <si>
    <t>Вестимо</t>
  </si>
  <si>
    <t>Тимур Зильберштейн</t>
  </si>
  <si>
    <t>Саша и Медведи</t>
  </si>
  <si>
    <t>Александра Ковальская</t>
  </si>
  <si>
    <t>Леонид Шинделевич</t>
  </si>
  <si>
    <t>Ума Палата N6</t>
  </si>
  <si>
    <t>Александр Копылев</t>
  </si>
  <si>
    <t>Егор Гончаров</t>
  </si>
  <si>
    <t>Суббота, 13-е</t>
  </si>
  <si>
    <t>Игорь Шпунгин</t>
  </si>
  <si>
    <t>Вера Школьникова</t>
  </si>
  <si>
    <t>Харизматики</t>
  </si>
  <si>
    <t>Валерий Воевудский</t>
  </si>
  <si>
    <t>Павел Малишевский</t>
  </si>
  <si>
    <t>Торонто</t>
  </si>
  <si>
    <t>Нью-Йорк</t>
  </si>
  <si>
    <t>Оттава</t>
  </si>
  <si>
    <t>Монреаль</t>
  </si>
  <si>
    <t>Ридонахалы</t>
  </si>
  <si>
    <t>Аст Алхор</t>
  </si>
  <si>
    <t>-</t>
  </si>
  <si>
    <t>Место с
рейтингом</t>
  </si>
  <si>
    <t>Чемпионат Канады по игре "Что? Где? Когда?" - 2005</t>
  </si>
  <si>
    <t>24+1</t>
  </si>
  <si>
    <t>Место в
общем зачете</t>
  </si>
  <si>
    <t>Место в
Чемпионате Канады</t>
  </si>
  <si>
    <t>Результаты обоих зачетов с учетом переигровки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</si>
</sst>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u val="single"/>
      <sz val="10"/>
      <color indexed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indexed="42"/>
      <name val="Tahoma"/>
      <family val="2"/>
    </font>
    <font>
      <sz val="12"/>
      <color indexed="23"/>
      <name val="Tahoma"/>
      <family val="2"/>
    </font>
    <font>
      <sz val="14"/>
      <color indexed="23"/>
      <name val="Tahoma"/>
      <family val="2"/>
    </font>
    <font>
      <b/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7"/>
        <bgColor indexed="26"/>
      </patternFill>
    </fill>
    <fill>
      <patternFill patternType="solid">
        <fgColor indexed="43"/>
        <bgColor indexed="64"/>
      </patternFill>
    </fill>
    <fill>
      <patternFill patternType="lightGray">
        <fgColor indexed="27"/>
        <bgColor indexed="26"/>
      </patternFill>
    </fill>
    <fill>
      <patternFill patternType="solid">
        <fgColor indexed="43"/>
        <bgColor indexed="64"/>
      </patternFill>
    </fill>
    <fill>
      <patternFill patternType="darkDown">
        <fgColor indexed="26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vertical="center"/>
      <protection locked="0"/>
    </xf>
    <xf numFmtId="0" fontId="7" fillId="5" borderId="16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horizontal="left" vertical="center"/>
      <protection locked="0"/>
    </xf>
    <xf numFmtId="0" fontId="7" fillId="5" borderId="21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left" vertical="center"/>
      <protection locked="0"/>
    </xf>
    <xf numFmtId="0" fontId="6" fillId="5" borderId="24" xfId="0" applyFont="1" applyFill="1" applyBorder="1" applyAlignment="1" applyProtection="1">
      <alignment horizontal="left" vertical="center"/>
      <protection locked="0"/>
    </xf>
    <xf numFmtId="0" fontId="6" fillId="6" borderId="25" xfId="0" applyFont="1" applyFill="1" applyBorder="1" applyAlignment="1" applyProtection="1">
      <alignment horizontal="center" vertical="center"/>
      <protection/>
    </xf>
    <xf numFmtId="0" fontId="6" fillId="6" borderId="9" xfId="0" applyFont="1" applyFill="1" applyBorder="1" applyAlignment="1" applyProtection="1">
      <alignment vertical="center"/>
      <protection/>
    </xf>
    <xf numFmtId="0" fontId="6" fillId="6" borderId="26" xfId="0" applyFont="1" applyFill="1" applyBorder="1" applyAlignment="1" applyProtection="1">
      <alignment vertical="center"/>
      <protection/>
    </xf>
    <xf numFmtId="0" fontId="6" fillId="6" borderId="27" xfId="0" applyFont="1" applyFill="1" applyBorder="1" applyAlignment="1" applyProtection="1">
      <alignment vertical="center"/>
      <protection/>
    </xf>
    <xf numFmtId="0" fontId="6" fillId="6" borderId="28" xfId="0" applyFont="1" applyFill="1" applyBorder="1" applyAlignment="1" applyProtection="1">
      <alignment horizontal="center" vertical="center"/>
      <protection/>
    </xf>
    <xf numFmtId="0" fontId="6" fillId="6" borderId="2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7" fillId="5" borderId="31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7" fillId="5" borderId="33" xfId="0" applyFont="1" applyFill="1" applyBorder="1" applyAlignment="1" applyProtection="1">
      <alignment horizontal="left" vertical="center"/>
      <protection locked="0"/>
    </xf>
    <xf numFmtId="0" fontId="6" fillId="5" borderId="34" xfId="0" applyFont="1" applyFill="1" applyBorder="1" applyAlignment="1" applyProtection="1">
      <alignment horizontal="left" vertical="center"/>
      <protection locked="0"/>
    </xf>
    <xf numFmtId="0" fontId="6" fillId="5" borderId="35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11" fillId="6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5" borderId="13" xfId="0" applyFont="1" applyFill="1" applyBorder="1" applyAlignment="1" applyProtection="1">
      <alignment horizontal="left" vertical="center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/>
      <protection/>
    </xf>
    <xf numFmtId="0" fontId="7" fillId="5" borderId="1" xfId="0" applyFont="1" applyFill="1" applyBorder="1" applyAlignment="1" applyProtection="1">
      <alignment horizontal="left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7" fillId="5" borderId="5" xfId="0" applyFont="1" applyFill="1" applyBorder="1" applyAlignment="1" applyProtection="1">
      <alignment horizontal="left" vertical="center"/>
      <protection/>
    </xf>
    <xf numFmtId="0" fontId="6" fillId="5" borderId="5" xfId="0" applyFont="1" applyFill="1" applyBorder="1" applyAlignment="1" applyProtection="1">
      <alignment horizontal="center" vertical="center"/>
      <protection/>
    </xf>
    <xf numFmtId="0" fontId="6" fillId="5" borderId="7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4" borderId="9" xfId="0" applyFont="1" applyFill="1" applyBorder="1" applyAlignment="1" applyProtection="1">
      <alignment horizontal="center" vertical="center"/>
      <protection/>
    </xf>
    <xf numFmtId="0" fontId="14" fillId="4" borderId="10" xfId="0" applyFont="1" applyFill="1" applyBorder="1" applyAlignment="1" applyProtection="1">
      <alignment horizontal="center" vertical="center"/>
      <protection/>
    </xf>
    <xf numFmtId="0" fontId="14" fillId="3" borderId="13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4" fillId="3" borderId="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7" borderId="7" xfId="0" applyFont="1" applyFill="1" applyBorder="1" applyAlignment="1" applyProtection="1">
      <alignment horizontal="left" vertical="center"/>
      <protection/>
    </xf>
    <xf numFmtId="0" fontId="6" fillId="5" borderId="34" xfId="0" applyFont="1" applyFill="1" applyBorder="1" applyAlignment="1" applyProtection="1">
      <alignment horizontal="center" vertical="center"/>
      <protection/>
    </xf>
    <xf numFmtId="0" fontId="7" fillId="7" borderId="38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/>
      <protection/>
    </xf>
    <xf numFmtId="0" fontId="6" fillId="5" borderId="39" xfId="0" applyFont="1" applyFill="1" applyBorder="1" applyAlignment="1" applyProtection="1">
      <alignment horizontal="center" vertical="center"/>
      <protection/>
    </xf>
    <xf numFmtId="0" fontId="6" fillId="5" borderId="40" xfId="0" applyFont="1" applyFill="1" applyBorder="1" applyAlignment="1" applyProtection="1">
      <alignment horizontal="center" vertical="center"/>
      <protection/>
    </xf>
    <xf numFmtId="0" fontId="7" fillId="7" borderId="41" xfId="0" applyFont="1" applyFill="1" applyBorder="1" applyAlignment="1" applyProtection="1">
      <alignment horizontal="center" vertical="center"/>
      <protection/>
    </xf>
    <xf numFmtId="0" fontId="6" fillId="5" borderId="19" xfId="0" applyFont="1" applyFill="1" applyBorder="1" applyAlignment="1" applyProtection="1">
      <alignment horizontal="center" vertical="center"/>
      <protection/>
    </xf>
    <xf numFmtId="0" fontId="7" fillId="7" borderId="14" xfId="0" applyFont="1" applyFill="1" applyBorder="1" applyAlignment="1" applyProtection="1">
      <alignment horizontal="center" vertical="center"/>
      <protection/>
    </xf>
    <xf numFmtId="0" fontId="6" fillId="3" borderId="42" xfId="0" applyFont="1" applyFill="1" applyBorder="1" applyAlignment="1" applyProtection="1">
      <alignment horizontal="center" vertical="center"/>
      <protection/>
    </xf>
    <xf numFmtId="0" fontId="6" fillId="5" borderId="42" xfId="0" applyFont="1" applyFill="1" applyBorder="1" applyAlignment="1" applyProtection="1">
      <alignment horizontal="center" vertical="center"/>
      <protection/>
    </xf>
    <xf numFmtId="0" fontId="6" fillId="5" borderId="43" xfId="0" applyFont="1" applyFill="1" applyBorder="1" applyAlignment="1" applyProtection="1">
      <alignment horizontal="center" vertical="center"/>
      <protection/>
    </xf>
    <xf numFmtId="0" fontId="7" fillId="7" borderId="4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center" vertical="center"/>
      <protection/>
    </xf>
    <xf numFmtId="0" fontId="4" fillId="8" borderId="0" xfId="0" applyFont="1" applyFill="1" applyAlignment="1" applyProtection="1">
      <alignment horizontal="center" vertical="center"/>
      <protection/>
    </xf>
    <xf numFmtId="0" fontId="4" fillId="9" borderId="0" xfId="0" applyFont="1" applyFill="1" applyAlignment="1" applyProtection="1">
      <alignment vertical="center"/>
      <protection/>
    </xf>
    <xf numFmtId="0" fontId="8" fillId="4" borderId="45" xfId="0" applyFont="1" applyFill="1" applyBorder="1" applyAlignment="1" applyProtection="1">
      <alignment horizontal="center" vertical="center"/>
      <protection/>
    </xf>
    <xf numFmtId="0" fontId="6" fillId="4" borderId="46" xfId="0" applyFont="1" applyFill="1" applyBorder="1" applyAlignment="1" applyProtection="1">
      <alignment horizontal="center" vertical="center"/>
      <protection/>
    </xf>
    <xf numFmtId="0" fontId="6" fillId="4" borderId="4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4" borderId="12" xfId="0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6" fillId="4" borderId="5" xfId="0" applyFont="1" applyFill="1" applyBorder="1" applyAlignment="1" applyProtection="1">
      <alignment horizontal="center" vertical="center"/>
      <protection/>
    </xf>
    <xf numFmtId="0" fontId="6" fillId="4" borderId="48" xfId="0" applyFont="1" applyFill="1" applyBorder="1" applyAlignment="1" applyProtection="1">
      <alignment horizontal="center" vertical="center"/>
      <protection/>
    </xf>
    <xf numFmtId="0" fontId="6" fillId="4" borderId="47" xfId="0" applyFont="1" applyFill="1" applyBorder="1" applyAlignment="1" applyProtection="1">
      <alignment horizontal="center" vertical="center"/>
      <protection/>
    </xf>
    <xf numFmtId="0" fontId="6" fillId="4" borderId="29" xfId="0" applyFont="1" applyFill="1" applyBorder="1" applyAlignment="1" applyProtection="1">
      <alignment horizontal="center" vertical="center"/>
      <protection/>
    </xf>
    <xf numFmtId="0" fontId="6" fillId="4" borderId="44" xfId="0" applyFont="1" applyFill="1" applyBorder="1" applyAlignment="1" applyProtection="1">
      <alignment horizontal="center" vertical="center"/>
      <protection/>
    </xf>
    <xf numFmtId="0" fontId="6" fillId="6" borderId="13" xfId="0" applyFont="1" applyFill="1" applyBorder="1" applyAlignment="1" applyProtection="1">
      <alignment horizontal="center" vertical="center"/>
      <protection/>
    </xf>
    <xf numFmtId="0" fontId="6" fillId="6" borderId="19" xfId="0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/>
      <protection/>
    </xf>
    <xf numFmtId="0" fontId="6" fillId="6" borderId="4" xfId="0" applyFont="1" applyFill="1" applyBorder="1" applyAlignment="1" applyProtection="1">
      <alignment horizontal="center" vertical="center"/>
      <protection/>
    </xf>
    <xf numFmtId="0" fontId="11" fillId="7" borderId="28" xfId="0" applyFont="1" applyFill="1" applyBorder="1" applyAlignment="1" applyProtection="1">
      <alignment horizontal="center" vertical="center"/>
      <protection/>
    </xf>
    <xf numFmtId="0" fontId="11" fillId="7" borderId="49" xfId="0" applyFont="1" applyFill="1" applyBorder="1" applyAlignment="1" applyProtection="1">
      <alignment horizontal="center" vertical="center"/>
      <protection/>
    </xf>
    <xf numFmtId="0" fontId="11" fillId="7" borderId="29" xfId="0" applyFont="1" applyFill="1" applyBorder="1" applyAlignment="1" applyProtection="1">
      <alignment horizontal="center" vertical="center"/>
      <protection/>
    </xf>
    <xf numFmtId="0" fontId="11" fillId="7" borderId="44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7" fillId="7" borderId="42" xfId="0" applyFont="1" applyFill="1" applyBorder="1" applyAlignment="1" applyProtection="1">
      <alignment horizontal="center" vertical="center"/>
      <protection/>
    </xf>
    <xf numFmtId="0" fontId="6" fillId="6" borderId="25" xfId="0" applyFont="1" applyFill="1" applyBorder="1" applyAlignment="1" applyProtection="1">
      <alignment horizontal="center" vertical="center"/>
      <protection/>
    </xf>
    <xf numFmtId="0" fontId="6" fillId="6" borderId="37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8" fillId="4" borderId="49" xfId="0" applyFont="1" applyFill="1" applyBorder="1" applyAlignment="1" applyProtection="1">
      <alignment horizontal="center" vertical="center"/>
      <protection/>
    </xf>
    <xf numFmtId="0" fontId="8" fillId="4" borderId="42" xfId="0" applyFont="1" applyFill="1" applyBorder="1" applyAlignment="1" applyProtection="1">
      <alignment horizontal="center" vertical="center"/>
      <protection/>
    </xf>
    <xf numFmtId="0" fontId="8" fillId="4" borderId="48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6" fillId="5" borderId="3" xfId="0" applyFont="1" applyFill="1" applyBorder="1" applyAlignment="1" applyProtection="1">
      <alignment horizontal="center" vertical="center"/>
      <protection/>
    </xf>
    <xf numFmtId="0" fontId="6" fillId="5" borderId="6" xfId="0" applyFont="1" applyFill="1" applyBorder="1" applyAlignment="1" applyProtection="1">
      <alignment horizontal="center" vertical="center"/>
      <protection/>
    </xf>
    <xf numFmtId="0" fontId="7" fillId="7" borderId="42" xfId="0" applyFont="1" applyFill="1" applyBorder="1" applyAlignment="1" applyProtection="1">
      <alignment horizontal="left" vertical="center"/>
      <protection/>
    </xf>
    <xf numFmtId="0" fontId="7" fillId="7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horizontal="left" vertical="center"/>
      <protection/>
    </xf>
    <xf numFmtId="0" fontId="7" fillId="7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7" borderId="39" xfId="0" applyFont="1" applyFill="1" applyBorder="1" applyAlignment="1" applyProtection="1">
      <alignment horizontal="left" vertical="center"/>
      <protection/>
    </xf>
    <xf numFmtId="0" fontId="7" fillId="7" borderId="5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11" fillId="7" borderId="25" xfId="0" applyFont="1" applyFill="1" applyBorder="1" applyAlignment="1" applyProtection="1">
      <alignment horizontal="center" vertical="center"/>
      <protection/>
    </xf>
    <xf numFmtId="0" fontId="11" fillId="7" borderId="37" xfId="0" applyFont="1" applyFill="1" applyBorder="1" applyAlignment="1" applyProtection="1">
      <alignment horizontal="center" vertical="center"/>
      <protection/>
    </xf>
    <xf numFmtId="0" fontId="11" fillId="7" borderId="25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 vertical="center"/>
      <protection/>
    </xf>
    <xf numFmtId="0" fontId="6" fillId="3" borderId="51" xfId="0" applyFont="1" applyFill="1" applyBorder="1" applyAlignment="1" applyProtection="1">
      <alignment horizontal="center" vertical="center"/>
      <protection/>
    </xf>
    <xf numFmtId="0" fontId="6" fillId="3" borderId="52" xfId="0" applyFont="1" applyFill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0" fontId="7" fillId="7" borderId="17" xfId="0" applyFont="1" applyFill="1" applyBorder="1" applyAlignment="1" applyProtection="1">
      <alignment horizontal="center" vertical="center"/>
      <protection/>
    </xf>
    <xf numFmtId="0" fontId="7" fillId="7" borderId="18" xfId="0" applyFont="1" applyFill="1" applyBorder="1" applyAlignment="1" applyProtection="1">
      <alignment horizontal="center" vertical="center"/>
      <protection/>
    </xf>
    <xf numFmtId="0" fontId="7" fillId="7" borderId="37" xfId="0" applyFont="1" applyFill="1" applyBorder="1" applyAlignment="1" applyProtection="1">
      <alignment horizontal="center" vertical="center"/>
      <protection/>
    </xf>
    <xf numFmtId="0" fontId="11" fillId="6" borderId="11" xfId="0" applyFont="1" applyFill="1" applyBorder="1" applyAlignment="1" applyProtection="1">
      <alignment horizontal="center" vertical="center"/>
      <protection/>
    </xf>
    <xf numFmtId="0" fontId="11" fillId="6" borderId="35" xfId="0" applyFont="1" applyFill="1" applyBorder="1" applyAlignment="1" applyProtection="1">
      <alignment horizontal="center" vertical="center"/>
      <protection/>
    </xf>
    <xf numFmtId="0" fontId="11" fillId="7" borderId="36" xfId="0" applyFont="1" applyFill="1" applyBorder="1" applyAlignment="1" applyProtection="1">
      <alignment horizontal="center" vertical="center"/>
      <protection/>
    </xf>
    <xf numFmtId="0" fontId="7" fillId="7" borderId="3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6" fillId="6" borderId="53" xfId="0" applyFont="1" applyFill="1" applyBorder="1" applyAlignment="1" applyProtection="1">
      <alignment horizontal="center" vertical="center"/>
      <protection/>
    </xf>
    <xf numFmtId="0" fontId="6" fillId="6" borderId="54" xfId="0" applyFont="1" applyFill="1" applyBorder="1" applyAlignment="1" applyProtection="1">
      <alignment horizontal="center" vertical="center"/>
      <protection/>
    </xf>
    <xf numFmtId="0" fontId="6" fillId="3" borderId="53" xfId="0" applyFont="1" applyFill="1" applyBorder="1" applyAlignment="1" applyProtection="1">
      <alignment horizontal="center" vertical="center"/>
      <protection/>
    </xf>
    <xf numFmtId="0" fontId="6" fillId="3" borderId="55" xfId="0" applyFont="1" applyFill="1" applyBorder="1" applyAlignment="1" applyProtection="1">
      <alignment horizontal="center" vertical="center"/>
      <protection/>
    </xf>
    <xf numFmtId="0" fontId="6" fillId="3" borderId="56" xfId="0" applyFont="1" applyFill="1" applyBorder="1" applyAlignment="1" applyProtection="1">
      <alignment horizontal="center" vertical="center"/>
      <protection/>
    </xf>
    <xf numFmtId="0" fontId="6" fillId="3" borderId="57" xfId="0" applyFont="1" applyFill="1" applyBorder="1" applyAlignment="1" applyProtection="1">
      <alignment horizontal="center" vertical="center"/>
      <protection/>
    </xf>
    <xf numFmtId="0" fontId="6" fillId="3" borderId="54" xfId="0" applyFont="1" applyFill="1" applyBorder="1" applyAlignment="1" applyProtection="1">
      <alignment horizontal="center" vertical="center"/>
      <protection/>
    </xf>
    <xf numFmtId="0" fontId="6" fillId="3" borderId="58" xfId="0" applyFont="1" applyFill="1" applyBorder="1" applyAlignment="1" applyProtection="1">
      <alignment horizontal="center" vertical="center"/>
      <protection/>
    </xf>
    <xf numFmtId="0" fontId="6" fillId="6" borderId="16" xfId="0" applyFont="1" applyFill="1" applyBorder="1" applyAlignment="1" applyProtection="1">
      <alignment horizontal="center" vertical="center"/>
      <protection/>
    </xf>
    <xf numFmtId="0" fontId="11" fillId="6" borderId="33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3" borderId="20" xfId="0" applyFont="1" applyFill="1" applyBorder="1" applyAlignment="1" applyProtection="1">
      <alignment horizontal="center"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59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7" fillId="7" borderId="25" xfId="0" applyFont="1" applyFill="1" applyBorder="1" applyAlignment="1" applyProtection="1">
      <alignment horizontal="center" vertical="center"/>
      <protection/>
    </xf>
    <xf numFmtId="0" fontId="7" fillId="7" borderId="36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left" vertical="center"/>
      <protection/>
    </xf>
    <xf numFmtId="0" fontId="7" fillId="7" borderId="17" xfId="0" applyFont="1" applyFill="1" applyBorder="1" applyAlignment="1" applyProtection="1">
      <alignment horizontal="left" vertical="center"/>
      <protection/>
    </xf>
    <xf numFmtId="0" fontId="7" fillId="7" borderId="18" xfId="0" applyFont="1" applyFill="1" applyBorder="1" applyAlignment="1" applyProtection="1">
      <alignment horizontal="left" vertical="center"/>
      <protection/>
    </xf>
    <xf numFmtId="0" fontId="7" fillId="7" borderId="30" xfId="0" applyFont="1" applyFill="1" applyBorder="1" applyAlignment="1" applyProtection="1">
      <alignment horizontal="left" vertical="center"/>
      <protection/>
    </xf>
    <xf numFmtId="0" fontId="7" fillId="7" borderId="36" xfId="0" applyFont="1" applyFill="1" applyBorder="1" applyAlignment="1" applyProtection="1">
      <alignment horizontal="left" vertical="center"/>
      <protection/>
    </xf>
    <xf numFmtId="0" fontId="7" fillId="7" borderId="37" xfId="0" applyFont="1" applyFill="1" applyBorder="1" applyAlignment="1" applyProtection="1">
      <alignment horizontal="left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11" fillId="7" borderId="60" xfId="0" applyFont="1" applyFill="1" applyBorder="1" applyAlignment="1" applyProtection="1">
      <alignment horizontal="center" vertical="center"/>
      <protection/>
    </xf>
    <xf numFmtId="0" fontId="7" fillId="7" borderId="2" xfId="0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7" borderId="3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6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B1" sqref="B1:G1"/>
    </sheetView>
  </sheetViews>
  <sheetFormatPr defaultColWidth="9.00390625" defaultRowHeight="12.75"/>
  <cols>
    <col min="1" max="1" width="1.37890625" style="0" customWidth="1"/>
    <col min="2" max="2" width="4.50390625" style="3" customWidth="1"/>
    <col min="3" max="3" width="28.625" style="5" customWidth="1"/>
    <col min="4" max="4" width="20.50390625" style="5" customWidth="1"/>
    <col min="5" max="5" width="33.625" style="5" customWidth="1"/>
    <col min="6" max="7" width="8.875" style="6" customWidth="1"/>
    <col min="8" max="16384" width="8.875" style="5" customWidth="1"/>
  </cols>
  <sheetData>
    <row r="1" spans="2:7" s="2" customFormat="1" ht="27.75" customHeight="1">
      <c r="B1" s="130" t="s">
        <v>20</v>
      </c>
      <c r="C1" s="130"/>
      <c r="D1" s="130"/>
      <c r="E1" s="130"/>
      <c r="F1" s="130"/>
      <c r="G1" s="130"/>
    </row>
    <row r="2" spans="1:5" ht="6" customHeight="1">
      <c r="A2" s="5"/>
      <c r="C2" s="4"/>
      <c r="E2" s="4"/>
    </row>
    <row r="3" spans="1:7" ht="20.25">
      <c r="A3" s="5"/>
      <c r="B3" s="132" t="s">
        <v>7</v>
      </c>
      <c r="C3" s="132"/>
      <c r="D3" s="132"/>
      <c r="E3" s="131" t="s">
        <v>8</v>
      </c>
      <c r="F3" s="131"/>
      <c r="G3" s="12">
        <v>11</v>
      </c>
    </row>
    <row r="4" spans="1:5" ht="6" customHeight="1" thickBot="1">
      <c r="A4" s="5"/>
      <c r="C4" s="9"/>
      <c r="E4" s="9"/>
    </row>
    <row r="5" spans="1:7" s="10" customFormat="1" ht="18" thickBot="1">
      <c r="A5"/>
      <c r="B5" s="56" t="s">
        <v>9</v>
      </c>
      <c r="C5" s="57" t="s">
        <v>5</v>
      </c>
      <c r="D5" s="58" t="s">
        <v>3</v>
      </c>
      <c r="E5" s="59" t="s">
        <v>2</v>
      </c>
      <c r="F5" s="60" t="s">
        <v>6</v>
      </c>
      <c r="G5" s="61" t="s">
        <v>1</v>
      </c>
    </row>
    <row r="6" spans="1:7" s="10" customFormat="1" ht="17.25">
      <c r="A6" s="1"/>
      <c r="B6" s="53">
        <v>1</v>
      </c>
      <c r="C6" s="46" t="s">
        <v>25</v>
      </c>
      <c r="D6" s="50" t="s">
        <v>43</v>
      </c>
      <c r="E6" s="49" t="s">
        <v>26</v>
      </c>
      <c r="F6" s="40">
        <f>Sum!L7</f>
        <v>20</v>
      </c>
      <c r="G6" s="43">
        <f>Sum!O7</f>
        <v>6</v>
      </c>
    </row>
    <row r="7" spans="1:7" s="10" customFormat="1" ht="17.25">
      <c r="A7"/>
      <c r="B7" s="47">
        <v>2</v>
      </c>
      <c r="C7" s="51" t="s">
        <v>27</v>
      </c>
      <c r="D7" s="22" t="s">
        <v>43</v>
      </c>
      <c r="E7" s="54" t="s">
        <v>28</v>
      </c>
      <c r="F7" s="11">
        <f>Sum!L8</f>
        <v>24</v>
      </c>
      <c r="G7" s="14">
        <f>Sum!O8</f>
        <v>3</v>
      </c>
    </row>
    <row r="8" spans="1:7" s="10" customFormat="1" ht="18" thickBot="1">
      <c r="A8"/>
      <c r="B8" s="48">
        <v>3</v>
      </c>
      <c r="C8" s="52" t="s">
        <v>29</v>
      </c>
      <c r="D8" s="45" t="s">
        <v>43</v>
      </c>
      <c r="E8" s="55" t="s">
        <v>30</v>
      </c>
      <c r="F8" s="16">
        <f>Sum!L9</f>
        <v>24</v>
      </c>
      <c r="G8" s="17">
        <f>Sum!O9</f>
        <v>3</v>
      </c>
    </row>
    <row r="9" spans="1:7" s="10" customFormat="1" ht="17.25">
      <c r="A9"/>
      <c r="B9" s="67">
        <v>4</v>
      </c>
      <c r="C9" s="68" t="s">
        <v>31</v>
      </c>
      <c r="D9" s="63" t="s">
        <v>43</v>
      </c>
      <c r="E9" s="72" t="s">
        <v>32</v>
      </c>
      <c r="F9" s="18">
        <f>Sum!L10</f>
        <v>31</v>
      </c>
      <c r="G9" s="19">
        <f>Sum!O10</f>
        <v>2</v>
      </c>
    </row>
    <row r="10" spans="1:7" s="10" customFormat="1" ht="17.25">
      <c r="A10"/>
      <c r="B10" s="47">
        <v>5</v>
      </c>
      <c r="C10" s="51">
        <v>42</v>
      </c>
      <c r="D10" s="22" t="s">
        <v>46</v>
      </c>
      <c r="E10" s="54" t="s">
        <v>33</v>
      </c>
      <c r="F10" s="11">
        <f>Sum!L11</f>
        <v>19</v>
      </c>
      <c r="G10" s="14">
        <f>Sum!O11</f>
        <v>8</v>
      </c>
    </row>
    <row r="11" spans="1:7" s="10" customFormat="1" ht="18" thickBot="1">
      <c r="A11"/>
      <c r="B11" s="70">
        <v>6</v>
      </c>
      <c r="C11" s="71" t="s">
        <v>34</v>
      </c>
      <c r="D11" s="64" t="s">
        <v>43</v>
      </c>
      <c r="E11" s="73" t="s">
        <v>35</v>
      </c>
      <c r="F11" s="35">
        <f>Sum!L12</f>
        <v>22</v>
      </c>
      <c r="G11" s="44">
        <f>Sum!O12</f>
        <v>5</v>
      </c>
    </row>
    <row r="12" spans="1:7" s="10" customFormat="1" ht="17.25">
      <c r="A12"/>
      <c r="B12" s="53">
        <v>7</v>
      </c>
      <c r="C12" s="46" t="s">
        <v>47</v>
      </c>
      <c r="D12" s="50" t="s">
        <v>45</v>
      </c>
      <c r="E12" s="49" t="s">
        <v>36</v>
      </c>
      <c r="F12" s="40">
        <f>Sum!L13</f>
        <v>17</v>
      </c>
      <c r="G12" s="43">
        <f>Sum!O13</f>
        <v>10</v>
      </c>
    </row>
    <row r="13" spans="1:7" s="10" customFormat="1" ht="17.25">
      <c r="A13"/>
      <c r="B13" s="47">
        <v>8</v>
      </c>
      <c r="C13" s="51" t="s">
        <v>37</v>
      </c>
      <c r="D13" s="22" t="s">
        <v>44</v>
      </c>
      <c r="E13" s="54" t="s">
        <v>38</v>
      </c>
      <c r="F13" s="11">
        <f>Sum!L14</f>
        <v>32</v>
      </c>
      <c r="G13" s="14">
        <f>Sum!O14</f>
        <v>1</v>
      </c>
    </row>
    <row r="14" spans="1:7" s="10" customFormat="1" ht="18" thickBot="1">
      <c r="A14"/>
      <c r="B14" s="48">
        <v>9</v>
      </c>
      <c r="C14" s="52" t="s">
        <v>48</v>
      </c>
      <c r="D14" s="45" t="s">
        <v>43</v>
      </c>
      <c r="E14" s="55" t="s">
        <v>39</v>
      </c>
      <c r="F14" s="16">
        <f>Sum!L15</f>
        <v>20</v>
      </c>
      <c r="G14" s="17">
        <f>Sum!O15</f>
        <v>6</v>
      </c>
    </row>
    <row r="15" spans="1:7" s="10" customFormat="1" ht="17.25">
      <c r="A15"/>
      <c r="B15" s="67">
        <v>10</v>
      </c>
      <c r="C15" s="68" t="s">
        <v>40</v>
      </c>
      <c r="D15" s="63" t="s">
        <v>43</v>
      </c>
      <c r="E15" s="72" t="s">
        <v>41</v>
      </c>
      <c r="F15" s="18">
        <f>Sum!L16</f>
        <v>15</v>
      </c>
      <c r="G15" s="19">
        <f>Sum!O16</f>
        <v>11</v>
      </c>
    </row>
    <row r="16" spans="1:7" s="10" customFormat="1" ht="18" thickBot="1">
      <c r="A16"/>
      <c r="B16" s="48">
        <v>11</v>
      </c>
      <c r="C16" s="52" t="s">
        <v>24</v>
      </c>
      <c r="D16" s="45" t="s">
        <v>43</v>
      </c>
      <c r="E16" s="55" t="s">
        <v>42</v>
      </c>
      <c r="F16" s="16">
        <f>Sum!L17</f>
        <v>18</v>
      </c>
      <c r="G16" s="17">
        <f>Sum!O17</f>
        <v>9</v>
      </c>
    </row>
  </sheetData>
  <mergeCells count="3">
    <mergeCell ref="B1:G1"/>
    <mergeCell ref="E3:F3"/>
    <mergeCell ref="B3:D3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9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37890625" style="20" customWidth="1"/>
    <col min="2" max="2" width="4.50390625" style="21" customWidth="1"/>
    <col min="3" max="3" width="25.50390625" style="20" customWidth="1"/>
    <col min="4" max="15" width="4.00390625" style="21" customWidth="1"/>
    <col min="16" max="16" width="6.125" style="20" bestFit="1" customWidth="1"/>
    <col min="17" max="17" width="9.00390625" style="20" bestFit="1" customWidth="1"/>
    <col min="18" max="18" width="7.125" style="20" customWidth="1"/>
    <col min="19" max="19" width="4.625" style="21" bestFit="1" customWidth="1"/>
    <col min="20" max="20" width="1.12109375" style="24" customWidth="1"/>
    <col min="21" max="21" width="8.125" style="29" hidden="1" customWidth="1"/>
    <col min="22" max="22" width="1.12109375" style="24" customWidth="1"/>
    <col min="23" max="16384" width="8.875" style="24" customWidth="1"/>
  </cols>
  <sheetData>
    <row r="1" spans="2:21" s="2" customFormat="1" ht="27.75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U1" s="25"/>
    </row>
    <row r="2" spans="2:21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S2" s="6"/>
      <c r="U2" s="26"/>
    </row>
    <row r="3" spans="2:21" s="5" customFormat="1" ht="20.25">
      <c r="B3" s="132" t="s">
        <v>12</v>
      </c>
      <c r="C3" s="132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131" t="s">
        <v>8</v>
      </c>
      <c r="Q3" s="131"/>
      <c r="R3" s="131"/>
      <c r="S3" s="27">
        <v>11</v>
      </c>
      <c r="U3" s="27"/>
    </row>
    <row r="4" spans="2:21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S4" s="6"/>
      <c r="U4" s="26"/>
    </row>
    <row r="5" spans="2:21" ht="15" customHeight="1">
      <c r="B5" s="133" t="s">
        <v>9</v>
      </c>
      <c r="C5" s="135" t="s">
        <v>5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12</v>
      </c>
      <c r="P5" s="31" t="s">
        <v>6</v>
      </c>
      <c r="Q5" s="31" t="s">
        <v>0</v>
      </c>
      <c r="R5" s="31" t="s">
        <v>1</v>
      </c>
      <c r="S5" s="137" t="s">
        <v>9</v>
      </c>
      <c r="U5" s="30"/>
    </row>
    <row r="6" spans="1:21" s="78" customFormat="1" ht="14.25" customHeight="1" thickBot="1">
      <c r="A6" s="77"/>
      <c r="B6" s="134"/>
      <c r="C6" s="13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38"/>
      <c r="U6" s="8"/>
    </row>
    <row r="7" spans="1:21" s="82" customFormat="1" ht="17.25">
      <c r="A7" s="79"/>
      <c r="B7" s="39">
        <v>1</v>
      </c>
      <c r="C7" s="80" t="str">
        <f>List!C6</f>
        <v>Веретено</v>
      </c>
      <c r="D7" s="41">
        <v>1</v>
      </c>
      <c r="E7" s="41">
        <v>1</v>
      </c>
      <c r="F7" s="41">
        <v>0</v>
      </c>
      <c r="G7" s="42">
        <v>0</v>
      </c>
      <c r="H7" s="42">
        <v>1</v>
      </c>
      <c r="I7" s="42">
        <v>1</v>
      </c>
      <c r="J7" s="41">
        <v>1</v>
      </c>
      <c r="K7" s="41">
        <v>0</v>
      </c>
      <c r="L7" s="41">
        <v>0</v>
      </c>
      <c r="M7" s="42">
        <v>1</v>
      </c>
      <c r="N7" s="42">
        <v>0</v>
      </c>
      <c r="O7" s="42">
        <v>0</v>
      </c>
      <c r="P7" s="81">
        <f aca="true" t="shared" si="0" ref="P7:P17">SUM(D7:O7)</f>
        <v>6</v>
      </c>
      <c r="Q7" s="40">
        <f>SUMPRODUCT(D7:O7,D$18:O$18)</f>
        <v>16</v>
      </c>
      <c r="R7" s="81">
        <f>RANK(P7,P$7:P$17)</f>
        <v>4</v>
      </c>
      <c r="S7" s="43">
        <v>1</v>
      </c>
      <c r="U7" s="8">
        <f aca="true" t="shared" si="1" ref="U7:U17">P7*1000+Q7</f>
        <v>6016</v>
      </c>
    </row>
    <row r="8" spans="1:21" s="82" customFormat="1" ht="17.25">
      <c r="A8" s="79"/>
      <c r="B8" s="13">
        <v>2</v>
      </c>
      <c r="C8" s="83" t="str">
        <f>List!C7</f>
        <v>КВН</v>
      </c>
      <c r="D8" s="23">
        <v>1</v>
      </c>
      <c r="E8" s="23">
        <v>1</v>
      </c>
      <c r="F8" s="23">
        <v>1</v>
      </c>
      <c r="G8" s="33">
        <v>0</v>
      </c>
      <c r="H8" s="33">
        <v>1</v>
      </c>
      <c r="I8" s="33">
        <v>0</v>
      </c>
      <c r="J8" s="23">
        <v>1</v>
      </c>
      <c r="K8" s="23">
        <v>0</v>
      </c>
      <c r="L8" s="23">
        <v>0</v>
      </c>
      <c r="M8" s="33">
        <v>0</v>
      </c>
      <c r="N8" s="33">
        <v>0</v>
      </c>
      <c r="O8" s="33">
        <v>1</v>
      </c>
      <c r="P8" s="84">
        <f t="shared" si="0"/>
        <v>6</v>
      </c>
      <c r="Q8" s="11">
        <f>SUMPRODUCT(D8:O8,D$18:O$18)</f>
        <v>27</v>
      </c>
      <c r="R8" s="84">
        <f>RANK(P8,P$7:P$17)</f>
        <v>4</v>
      </c>
      <c r="S8" s="14">
        <v>2</v>
      </c>
      <c r="U8" s="28">
        <f t="shared" si="1"/>
        <v>6027</v>
      </c>
    </row>
    <row r="9" spans="1:21" s="82" customFormat="1" ht="18" thickBot="1">
      <c r="A9" s="79"/>
      <c r="B9" s="15">
        <v>3</v>
      </c>
      <c r="C9" s="85" t="str">
        <f>List!C8</f>
        <v>Вестимо</v>
      </c>
      <c r="D9" s="36">
        <v>1</v>
      </c>
      <c r="E9" s="36">
        <v>0</v>
      </c>
      <c r="F9" s="36">
        <v>1</v>
      </c>
      <c r="G9" s="37">
        <v>0</v>
      </c>
      <c r="H9" s="37">
        <v>0</v>
      </c>
      <c r="I9" s="37">
        <v>1</v>
      </c>
      <c r="J9" s="36">
        <v>1</v>
      </c>
      <c r="K9" s="36">
        <v>1</v>
      </c>
      <c r="L9" s="36">
        <v>0</v>
      </c>
      <c r="M9" s="37">
        <v>1</v>
      </c>
      <c r="N9" s="37">
        <v>0</v>
      </c>
      <c r="O9" s="37">
        <v>0</v>
      </c>
      <c r="P9" s="86">
        <f t="shared" si="0"/>
        <v>6</v>
      </c>
      <c r="Q9" s="16">
        <f>SUMPRODUCT(D9:O9,D$18:O$18)</f>
        <v>19</v>
      </c>
      <c r="R9" s="86">
        <f>RANK(P9,P$7:P$17)</f>
        <v>4</v>
      </c>
      <c r="S9" s="17">
        <v>3</v>
      </c>
      <c r="U9" s="28">
        <f t="shared" si="1"/>
        <v>6019</v>
      </c>
    </row>
    <row r="10" spans="1:21" s="82" customFormat="1" ht="17.25">
      <c r="A10" s="79"/>
      <c r="B10" s="39">
        <v>4</v>
      </c>
      <c r="C10" s="80" t="str">
        <f>List!C9</f>
        <v>Саша и Медведи</v>
      </c>
      <c r="D10" s="41">
        <v>1</v>
      </c>
      <c r="E10" s="41">
        <v>1</v>
      </c>
      <c r="F10" s="41">
        <v>1</v>
      </c>
      <c r="G10" s="42">
        <v>0</v>
      </c>
      <c r="H10" s="42">
        <v>1</v>
      </c>
      <c r="I10" s="42">
        <v>1</v>
      </c>
      <c r="J10" s="41">
        <v>1</v>
      </c>
      <c r="K10" s="41">
        <v>0</v>
      </c>
      <c r="L10" s="41">
        <v>0</v>
      </c>
      <c r="M10" s="42">
        <v>1</v>
      </c>
      <c r="N10" s="42">
        <v>0</v>
      </c>
      <c r="O10" s="42">
        <v>0</v>
      </c>
      <c r="P10" s="81">
        <f t="shared" si="0"/>
        <v>7</v>
      </c>
      <c r="Q10" s="40">
        <f>SUMPRODUCT(D10:O10,D$18:O$18)</f>
        <v>24</v>
      </c>
      <c r="R10" s="81">
        <f>RANK(P10,P$7:P$17)</f>
        <v>2</v>
      </c>
      <c r="S10" s="43">
        <v>4</v>
      </c>
      <c r="U10" s="28">
        <f t="shared" si="1"/>
        <v>7024</v>
      </c>
    </row>
    <row r="11" spans="1:21" s="82" customFormat="1" ht="17.25">
      <c r="A11" s="79"/>
      <c r="B11" s="13">
        <v>5</v>
      </c>
      <c r="C11" s="83">
        <f>List!C10</f>
        <v>42</v>
      </c>
      <c r="D11" s="23">
        <v>1</v>
      </c>
      <c r="E11" s="23">
        <v>1</v>
      </c>
      <c r="F11" s="23">
        <v>0</v>
      </c>
      <c r="G11" s="33">
        <v>0</v>
      </c>
      <c r="H11" s="33">
        <v>0</v>
      </c>
      <c r="I11" s="33">
        <v>1</v>
      </c>
      <c r="J11" s="23">
        <v>0</v>
      </c>
      <c r="K11" s="23">
        <v>1</v>
      </c>
      <c r="L11" s="23">
        <v>0</v>
      </c>
      <c r="M11" s="33">
        <v>0</v>
      </c>
      <c r="N11" s="33">
        <v>0</v>
      </c>
      <c r="O11" s="33">
        <v>1</v>
      </c>
      <c r="P11" s="84">
        <f t="shared" si="0"/>
        <v>5</v>
      </c>
      <c r="Q11" s="11">
        <f>SUMPRODUCT(D11:O11,D$18:O$18)</f>
        <v>14</v>
      </c>
      <c r="R11" s="84">
        <f>RANK(P11,P$7:P$17)</f>
        <v>8</v>
      </c>
      <c r="S11" s="14">
        <v>5</v>
      </c>
      <c r="U11" s="28">
        <f t="shared" si="1"/>
        <v>5014</v>
      </c>
    </row>
    <row r="12" spans="1:21" s="82" customFormat="1" ht="18" thickBot="1">
      <c r="A12" s="79"/>
      <c r="B12" s="15">
        <v>6</v>
      </c>
      <c r="C12" s="85" t="str">
        <f>List!C11</f>
        <v>Ума Палата N6</v>
      </c>
      <c r="D12" s="36">
        <v>1</v>
      </c>
      <c r="E12" s="36">
        <v>1</v>
      </c>
      <c r="F12" s="36">
        <v>0</v>
      </c>
      <c r="G12" s="37">
        <v>0</v>
      </c>
      <c r="H12" s="37">
        <v>0</v>
      </c>
      <c r="I12" s="37">
        <v>1</v>
      </c>
      <c r="J12" s="36">
        <v>1</v>
      </c>
      <c r="K12" s="36">
        <v>0</v>
      </c>
      <c r="L12" s="36">
        <v>0</v>
      </c>
      <c r="M12" s="37">
        <v>0</v>
      </c>
      <c r="N12" s="37">
        <v>1</v>
      </c>
      <c r="O12" s="37">
        <v>0</v>
      </c>
      <c r="P12" s="86">
        <f t="shared" si="0"/>
        <v>5</v>
      </c>
      <c r="Q12" s="16">
        <f>SUMPRODUCT(D12:O12,D$18:O$18)</f>
        <v>14</v>
      </c>
      <c r="R12" s="86">
        <f>RANK(P12,P$7:P$17)</f>
        <v>8</v>
      </c>
      <c r="S12" s="17">
        <v>6</v>
      </c>
      <c r="U12" s="28">
        <f t="shared" si="1"/>
        <v>5014</v>
      </c>
    </row>
    <row r="13" spans="1:21" s="82" customFormat="1" ht="17.25">
      <c r="A13" s="79"/>
      <c r="B13" s="39">
        <v>7</v>
      </c>
      <c r="C13" s="80" t="str">
        <f>List!C12</f>
        <v>Ридонахалы</v>
      </c>
      <c r="D13" s="41">
        <v>1</v>
      </c>
      <c r="E13" s="41">
        <v>1</v>
      </c>
      <c r="F13" s="41">
        <v>0</v>
      </c>
      <c r="G13" s="42">
        <v>0</v>
      </c>
      <c r="H13" s="42">
        <v>0</v>
      </c>
      <c r="I13" s="42">
        <v>1</v>
      </c>
      <c r="J13" s="41">
        <v>0</v>
      </c>
      <c r="K13" s="41">
        <v>1</v>
      </c>
      <c r="L13" s="41">
        <v>0</v>
      </c>
      <c r="M13" s="42">
        <v>1</v>
      </c>
      <c r="N13" s="42">
        <v>0</v>
      </c>
      <c r="O13" s="42">
        <v>0</v>
      </c>
      <c r="P13" s="81">
        <f t="shared" si="0"/>
        <v>5</v>
      </c>
      <c r="Q13" s="40">
        <f>SUMPRODUCT(D13:O13,D$18:O$18)</f>
        <v>10</v>
      </c>
      <c r="R13" s="81">
        <f>RANK(P13,P$7:P$17)</f>
        <v>8</v>
      </c>
      <c r="S13" s="43">
        <v>7</v>
      </c>
      <c r="U13" s="28">
        <f t="shared" si="1"/>
        <v>5010</v>
      </c>
    </row>
    <row r="14" spans="1:21" s="82" customFormat="1" ht="17.25">
      <c r="A14" s="79"/>
      <c r="B14" s="13">
        <v>8</v>
      </c>
      <c r="C14" s="83" t="str">
        <f>List!C13</f>
        <v>Суббота, 13-е</v>
      </c>
      <c r="D14" s="23">
        <v>1</v>
      </c>
      <c r="E14" s="23">
        <v>1</v>
      </c>
      <c r="F14" s="23">
        <v>0</v>
      </c>
      <c r="G14" s="33">
        <v>0</v>
      </c>
      <c r="H14" s="33">
        <v>0</v>
      </c>
      <c r="I14" s="33">
        <v>1</v>
      </c>
      <c r="J14" s="23">
        <v>1</v>
      </c>
      <c r="K14" s="23">
        <v>1</v>
      </c>
      <c r="L14" s="23">
        <v>1</v>
      </c>
      <c r="M14" s="33">
        <v>1</v>
      </c>
      <c r="N14" s="33">
        <v>0</v>
      </c>
      <c r="O14" s="33">
        <v>1</v>
      </c>
      <c r="P14" s="84">
        <f t="shared" si="0"/>
        <v>8</v>
      </c>
      <c r="Q14" s="11">
        <f>SUMPRODUCT(D14:O14,D$18:O$18)</f>
        <v>29</v>
      </c>
      <c r="R14" s="84">
        <f>RANK(P14,P$7:P$17)</f>
        <v>1</v>
      </c>
      <c r="S14" s="14">
        <v>8</v>
      </c>
      <c r="U14" s="28">
        <f t="shared" si="1"/>
        <v>8029</v>
      </c>
    </row>
    <row r="15" spans="1:21" s="82" customFormat="1" ht="18" thickBot="1">
      <c r="A15" s="79"/>
      <c r="B15" s="15">
        <v>9</v>
      </c>
      <c r="C15" s="85" t="str">
        <f>List!C14</f>
        <v>Аст Алхор</v>
      </c>
      <c r="D15" s="36">
        <v>1</v>
      </c>
      <c r="E15" s="36">
        <v>1</v>
      </c>
      <c r="F15" s="36">
        <v>0</v>
      </c>
      <c r="G15" s="37">
        <v>0</v>
      </c>
      <c r="H15" s="37">
        <v>0</v>
      </c>
      <c r="I15" s="37">
        <v>1</v>
      </c>
      <c r="J15" s="36">
        <v>1</v>
      </c>
      <c r="K15" s="36">
        <v>1</v>
      </c>
      <c r="L15" s="36">
        <v>0</v>
      </c>
      <c r="M15" s="37">
        <v>1</v>
      </c>
      <c r="N15" s="37">
        <v>0</v>
      </c>
      <c r="O15" s="37">
        <v>0</v>
      </c>
      <c r="P15" s="86">
        <f t="shared" si="0"/>
        <v>6</v>
      </c>
      <c r="Q15" s="16">
        <f>SUMPRODUCT(D15:O15,D$18:O$18)</f>
        <v>12</v>
      </c>
      <c r="R15" s="86">
        <f>RANK(P15,P$7:P$17)</f>
        <v>4</v>
      </c>
      <c r="S15" s="17">
        <v>9</v>
      </c>
      <c r="U15" s="28">
        <f t="shared" si="1"/>
        <v>6012</v>
      </c>
    </row>
    <row r="16" spans="1:21" s="82" customFormat="1" ht="17.25">
      <c r="A16" s="79"/>
      <c r="B16" s="39">
        <v>10</v>
      </c>
      <c r="C16" s="80" t="str">
        <f>List!C15</f>
        <v>Харизматики</v>
      </c>
      <c r="D16" s="41">
        <v>1</v>
      </c>
      <c r="E16" s="41">
        <v>1</v>
      </c>
      <c r="F16" s="41">
        <v>0</v>
      </c>
      <c r="G16" s="42">
        <v>0</v>
      </c>
      <c r="H16" s="42">
        <v>0</v>
      </c>
      <c r="I16" s="42">
        <v>1</v>
      </c>
      <c r="J16" s="41">
        <v>1</v>
      </c>
      <c r="K16" s="41">
        <v>1</v>
      </c>
      <c r="L16" s="41">
        <v>1</v>
      </c>
      <c r="M16" s="42">
        <v>1</v>
      </c>
      <c r="N16" s="42">
        <v>0</v>
      </c>
      <c r="O16" s="42">
        <v>0</v>
      </c>
      <c r="P16" s="81">
        <f t="shared" si="0"/>
        <v>7</v>
      </c>
      <c r="Q16" s="40">
        <f>SUMPRODUCT(D16:O16,D$18:O$18)</f>
        <v>21</v>
      </c>
      <c r="R16" s="81">
        <f>RANK(P16,P$7:P$17)</f>
        <v>2</v>
      </c>
      <c r="S16" s="43">
        <v>10</v>
      </c>
      <c r="U16" s="28">
        <f t="shared" si="1"/>
        <v>7021</v>
      </c>
    </row>
    <row r="17" spans="1:21" s="82" customFormat="1" ht="18" thickBot="1">
      <c r="A17" s="79"/>
      <c r="B17" s="15">
        <v>11</v>
      </c>
      <c r="C17" s="85" t="str">
        <f>List!C16</f>
        <v>Sans Nom</v>
      </c>
      <c r="D17" s="36">
        <v>1</v>
      </c>
      <c r="E17" s="36">
        <v>1</v>
      </c>
      <c r="F17" s="36">
        <v>0</v>
      </c>
      <c r="G17" s="37">
        <v>0</v>
      </c>
      <c r="H17" s="37">
        <v>0</v>
      </c>
      <c r="I17" s="37">
        <v>1</v>
      </c>
      <c r="J17" s="36">
        <v>1</v>
      </c>
      <c r="K17" s="36">
        <v>1</v>
      </c>
      <c r="L17" s="36">
        <v>0</v>
      </c>
      <c r="M17" s="37">
        <v>0</v>
      </c>
      <c r="N17" s="37">
        <v>0</v>
      </c>
      <c r="O17" s="37">
        <v>0</v>
      </c>
      <c r="P17" s="86">
        <f t="shared" si="0"/>
        <v>5</v>
      </c>
      <c r="Q17" s="16">
        <f>SUMPRODUCT(D17:O17,D$18:O$18)</f>
        <v>8</v>
      </c>
      <c r="R17" s="86">
        <f>RANK(P17,P$7:P$17)</f>
        <v>8</v>
      </c>
      <c r="S17" s="17">
        <v>11</v>
      </c>
      <c r="U17" s="28">
        <f t="shared" si="1"/>
        <v>5008</v>
      </c>
    </row>
    <row r="18" spans="1:21" s="89" customFormat="1" ht="15" thickBot="1">
      <c r="A18" s="88"/>
      <c r="B18" s="30"/>
      <c r="C18" s="30"/>
      <c r="D18" s="155">
        <f>$S$3-SUM(D7:D17)</f>
        <v>0</v>
      </c>
      <c r="E18" s="156">
        <f>$S$3-SUM(E7:E17)</f>
        <v>1</v>
      </c>
      <c r="F18" s="156">
        <f>$S$3-SUM(F7:F17)</f>
        <v>8</v>
      </c>
      <c r="G18" s="156">
        <f>$S$3-SUM(G7:G17)</f>
        <v>11</v>
      </c>
      <c r="H18" s="156">
        <f>$S$3-SUM(H7:H17)</f>
        <v>8</v>
      </c>
      <c r="I18" s="156">
        <f>$S$3-SUM(I7:I17)</f>
        <v>1</v>
      </c>
      <c r="J18" s="156">
        <f>$S$3-SUM(J7:J17)</f>
        <v>2</v>
      </c>
      <c r="K18" s="156">
        <f>$S$3-SUM(K7:K17)</f>
        <v>4</v>
      </c>
      <c r="L18" s="156">
        <f>$S$3-SUM(L7:L17)</f>
        <v>9</v>
      </c>
      <c r="M18" s="156">
        <f>$S$3-SUM(M7:M17)</f>
        <v>4</v>
      </c>
      <c r="N18" s="156">
        <f>$S$3-SUM(N7:N17)</f>
        <v>10</v>
      </c>
      <c r="O18" s="156">
        <f>$S$3-SUM(O7:O17)</f>
        <v>8</v>
      </c>
      <c r="P18" s="30"/>
      <c r="Q18" s="30"/>
      <c r="R18" s="30"/>
      <c r="S18" s="30"/>
      <c r="U18" s="34"/>
    </row>
    <row r="19" spans="1:19" ht="12.75">
      <c r="A19" s="24"/>
      <c r="B19" s="38"/>
      <c r="C19" s="2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24"/>
      <c r="Q19" s="24"/>
      <c r="R19" s="24"/>
      <c r="S19" s="38"/>
    </row>
  </sheetData>
  <mergeCells count="6">
    <mergeCell ref="B1:S1"/>
    <mergeCell ref="P3:R3"/>
    <mergeCell ref="B5:B6"/>
    <mergeCell ref="C5:C6"/>
    <mergeCell ref="S5:S6"/>
    <mergeCell ref="B3:C3"/>
  </mergeCells>
  <dataValidations count="1">
    <dataValidation type="whole" allowBlank="1" showInputMessage="1" showErrorMessage="1" errorTitle="Wrong number" error="Введите 0 или 1" sqref="D7:O1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W18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37890625" style="90" customWidth="1"/>
    <col min="2" max="2" width="4.50390625" style="90" customWidth="1"/>
    <col min="3" max="3" width="25.50390625" style="90" customWidth="1"/>
    <col min="4" max="15" width="4.00390625" style="91" customWidth="1"/>
    <col min="16" max="16" width="6.125" style="91" bestFit="1" customWidth="1"/>
    <col min="17" max="17" width="9.00390625" style="91" bestFit="1" customWidth="1"/>
    <col min="18" max="18" width="7.125" style="91" bestFit="1" customWidth="1"/>
    <col min="19" max="19" width="4.50390625" style="91" bestFit="1" customWidth="1"/>
    <col min="20" max="20" width="6.125" style="91" bestFit="1" customWidth="1"/>
    <col min="21" max="21" width="7.125" style="91" bestFit="1" customWidth="1"/>
    <col min="22" max="22" width="1.12109375" style="90" customWidth="1"/>
    <col min="23" max="23" width="5.375" style="90" hidden="1" customWidth="1"/>
    <col min="24" max="16384" width="8.875" style="90" customWidth="1"/>
  </cols>
  <sheetData>
    <row r="1" spans="2:23" s="2" customFormat="1" ht="27.75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2"/>
      <c r="U1" s="62"/>
      <c r="W1" s="25"/>
    </row>
    <row r="2" spans="2:23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26"/>
    </row>
    <row r="3" spans="2:23" s="5" customFormat="1" ht="20.25">
      <c r="B3" s="132" t="s">
        <v>11</v>
      </c>
      <c r="C3" s="132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131" t="s">
        <v>8</v>
      </c>
      <c r="Q3" s="131"/>
      <c r="R3" s="131"/>
      <c r="S3" s="27">
        <f>List!$G$3</f>
        <v>11</v>
      </c>
      <c r="T3" s="27"/>
      <c r="U3" s="27"/>
      <c r="W3" s="27"/>
    </row>
    <row r="4" spans="2:23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26"/>
    </row>
    <row r="5" spans="1:23" s="24" customFormat="1" ht="15" customHeight="1">
      <c r="A5" s="20"/>
      <c r="B5" s="133" t="s">
        <v>9</v>
      </c>
      <c r="C5" s="135" t="s">
        <v>5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12</v>
      </c>
      <c r="P5" s="31" t="s">
        <v>6</v>
      </c>
      <c r="Q5" s="31" t="s">
        <v>0</v>
      </c>
      <c r="R5" s="127" t="s">
        <v>1</v>
      </c>
      <c r="S5" s="139" t="s">
        <v>9</v>
      </c>
      <c r="T5" s="31" t="s">
        <v>6</v>
      </c>
      <c r="U5" s="157" t="s">
        <v>1</v>
      </c>
      <c r="W5" s="30"/>
    </row>
    <row r="6" spans="1:23" s="78" customFormat="1" ht="14.25" customHeight="1" thickBot="1">
      <c r="A6" s="77"/>
      <c r="B6" s="134"/>
      <c r="C6" s="13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8"/>
      <c r="S6" s="140"/>
      <c r="T6" s="32"/>
      <c r="U6" s="129"/>
      <c r="W6" s="8"/>
    </row>
    <row r="7" spans="1:23" s="82" customFormat="1" ht="17.25">
      <c r="A7" s="79"/>
      <c r="B7" s="39">
        <v>1</v>
      </c>
      <c r="C7" s="80" t="str">
        <f>List!C6</f>
        <v>Веретено</v>
      </c>
      <c r="D7" s="41">
        <v>1</v>
      </c>
      <c r="E7" s="41">
        <v>0</v>
      </c>
      <c r="F7" s="41">
        <v>0</v>
      </c>
      <c r="G7" s="42">
        <v>0</v>
      </c>
      <c r="H7" s="42">
        <v>1</v>
      </c>
      <c r="I7" s="42">
        <v>0</v>
      </c>
      <c r="J7" s="41">
        <v>0</v>
      </c>
      <c r="K7" s="41">
        <v>0</v>
      </c>
      <c r="L7" s="41">
        <v>1</v>
      </c>
      <c r="M7" s="42">
        <v>0</v>
      </c>
      <c r="N7" s="42">
        <v>0</v>
      </c>
      <c r="O7" s="42">
        <v>1</v>
      </c>
      <c r="P7" s="81">
        <f aca="true" t="shared" si="0" ref="P7:P17">SUM(D7:O7)</f>
        <v>4</v>
      </c>
      <c r="Q7" s="40">
        <f>SUMPRODUCT(D7:O7,D$18:O$18)</f>
        <v>6</v>
      </c>
      <c r="R7" s="81">
        <f>RANK(P7,P$7:P$17)</f>
        <v>11</v>
      </c>
      <c r="S7" s="43">
        <v>1</v>
      </c>
      <c r="T7" s="81">
        <f>P7+Tur1!P7</f>
        <v>10</v>
      </c>
      <c r="U7" s="158">
        <f>Sum!O7</f>
        <v>6</v>
      </c>
      <c r="W7" s="8">
        <f aca="true" t="shared" si="1" ref="W7:W17">P7*1000+Q7</f>
        <v>4006</v>
      </c>
    </row>
    <row r="8" spans="1:23" s="82" customFormat="1" ht="17.25">
      <c r="A8" s="79"/>
      <c r="B8" s="13">
        <v>2</v>
      </c>
      <c r="C8" s="83" t="str">
        <f>List!C7</f>
        <v>КВН</v>
      </c>
      <c r="D8" s="23">
        <v>1</v>
      </c>
      <c r="E8" s="23">
        <v>0</v>
      </c>
      <c r="F8" s="23">
        <v>1</v>
      </c>
      <c r="G8" s="33">
        <v>0</v>
      </c>
      <c r="H8" s="33">
        <v>1</v>
      </c>
      <c r="I8" s="33">
        <v>1</v>
      </c>
      <c r="J8" s="23">
        <v>1</v>
      </c>
      <c r="K8" s="23">
        <v>0</v>
      </c>
      <c r="L8" s="23">
        <v>1</v>
      </c>
      <c r="M8" s="33">
        <v>0</v>
      </c>
      <c r="N8" s="33">
        <v>1</v>
      </c>
      <c r="O8" s="33">
        <v>1</v>
      </c>
      <c r="P8" s="84">
        <f t="shared" si="0"/>
        <v>8</v>
      </c>
      <c r="Q8" s="11">
        <f>SUMPRODUCT(D8:O8,D$18:O$18)</f>
        <v>23</v>
      </c>
      <c r="R8" s="84">
        <f>RANK(P8,P$7:P$17)</f>
        <v>2</v>
      </c>
      <c r="S8" s="14">
        <v>2</v>
      </c>
      <c r="T8" s="84">
        <f>P8+Tur1!P8</f>
        <v>14</v>
      </c>
      <c r="U8" s="159">
        <f>Sum!O8</f>
        <v>3</v>
      </c>
      <c r="W8" s="28">
        <f t="shared" si="1"/>
        <v>8023</v>
      </c>
    </row>
    <row r="9" spans="1:23" s="82" customFormat="1" ht="18" thickBot="1">
      <c r="A9" s="79"/>
      <c r="B9" s="15">
        <v>3</v>
      </c>
      <c r="C9" s="85" t="str">
        <f>List!C8</f>
        <v>Вестимо</v>
      </c>
      <c r="D9" s="36">
        <v>1</v>
      </c>
      <c r="E9" s="36">
        <v>1</v>
      </c>
      <c r="F9" s="36">
        <v>1</v>
      </c>
      <c r="G9" s="37">
        <v>0</v>
      </c>
      <c r="H9" s="37">
        <v>1</v>
      </c>
      <c r="I9" s="37">
        <v>0</v>
      </c>
      <c r="J9" s="36">
        <v>1</v>
      </c>
      <c r="K9" s="36">
        <v>0</v>
      </c>
      <c r="L9" s="36">
        <v>1</v>
      </c>
      <c r="M9" s="37">
        <v>0</v>
      </c>
      <c r="N9" s="37">
        <v>1</v>
      </c>
      <c r="O9" s="37">
        <v>1</v>
      </c>
      <c r="P9" s="86">
        <f t="shared" si="0"/>
        <v>8</v>
      </c>
      <c r="Q9" s="16">
        <f>SUMPRODUCT(D9:O9,D$18:O$18)</f>
        <v>22</v>
      </c>
      <c r="R9" s="86">
        <f>RANK(P9,P$7:P$17)</f>
        <v>2</v>
      </c>
      <c r="S9" s="17">
        <v>3</v>
      </c>
      <c r="T9" s="86">
        <f>P9+Tur1!P9</f>
        <v>14</v>
      </c>
      <c r="U9" s="160">
        <f>Sum!O9</f>
        <v>3</v>
      </c>
      <c r="W9" s="28">
        <f t="shared" si="1"/>
        <v>8022</v>
      </c>
    </row>
    <row r="10" spans="1:23" s="82" customFormat="1" ht="17.25">
      <c r="A10" s="79"/>
      <c r="B10" s="39">
        <v>4</v>
      </c>
      <c r="C10" s="80" t="str">
        <f>List!C9</f>
        <v>Саша и Медведи</v>
      </c>
      <c r="D10" s="41">
        <v>1</v>
      </c>
      <c r="E10" s="41">
        <v>1</v>
      </c>
      <c r="F10" s="41">
        <v>1</v>
      </c>
      <c r="G10" s="42">
        <v>0</v>
      </c>
      <c r="H10" s="42">
        <v>1</v>
      </c>
      <c r="I10" s="42">
        <v>1</v>
      </c>
      <c r="J10" s="41">
        <v>0</v>
      </c>
      <c r="K10" s="41">
        <v>0</v>
      </c>
      <c r="L10" s="41">
        <v>1</v>
      </c>
      <c r="M10" s="42">
        <v>0</v>
      </c>
      <c r="N10" s="42">
        <v>1</v>
      </c>
      <c r="O10" s="42">
        <v>1</v>
      </c>
      <c r="P10" s="81">
        <f t="shared" si="0"/>
        <v>8</v>
      </c>
      <c r="Q10" s="40">
        <f>SUMPRODUCT(D10:O10,D$18:O$18)</f>
        <v>22</v>
      </c>
      <c r="R10" s="81">
        <f>RANK(P10,P$7:P$17)</f>
        <v>2</v>
      </c>
      <c r="S10" s="43">
        <v>4</v>
      </c>
      <c r="T10" s="81">
        <f>P10+Tur1!P10</f>
        <v>15</v>
      </c>
      <c r="U10" s="158">
        <f>Sum!O10</f>
        <v>2</v>
      </c>
      <c r="W10" s="28">
        <f t="shared" si="1"/>
        <v>8022</v>
      </c>
    </row>
    <row r="11" spans="1:23" s="82" customFormat="1" ht="17.25">
      <c r="A11" s="79"/>
      <c r="B11" s="13">
        <v>5</v>
      </c>
      <c r="C11" s="83">
        <f>List!C10</f>
        <v>42</v>
      </c>
      <c r="D11" s="23">
        <v>1</v>
      </c>
      <c r="E11" s="23">
        <v>1</v>
      </c>
      <c r="F11" s="23">
        <v>1</v>
      </c>
      <c r="G11" s="33">
        <v>0</v>
      </c>
      <c r="H11" s="33">
        <v>1</v>
      </c>
      <c r="I11" s="33">
        <v>0</v>
      </c>
      <c r="J11" s="23">
        <v>0</v>
      </c>
      <c r="K11" s="23">
        <v>0</v>
      </c>
      <c r="L11" s="23">
        <v>1</v>
      </c>
      <c r="M11" s="33">
        <v>0</v>
      </c>
      <c r="N11" s="33">
        <v>1</v>
      </c>
      <c r="O11" s="33">
        <v>1</v>
      </c>
      <c r="P11" s="84">
        <f t="shared" si="0"/>
        <v>7</v>
      </c>
      <c r="Q11" s="11">
        <f>SUMPRODUCT(D11:O11,D$18:O$18)</f>
        <v>15</v>
      </c>
      <c r="R11" s="84">
        <f>RANK(P11,P$7:P$17)</f>
        <v>5</v>
      </c>
      <c r="S11" s="14">
        <v>5</v>
      </c>
      <c r="T11" s="84">
        <f>P11+Tur1!P11</f>
        <v>12</v>
      </c>
      <c r="U11" s="159">
        <f>Sum!O11</f>
        <v>8</v>
      </c>
      <c r="W11" s="28">
        <f t="shared" si="1"/>
        <v>7015</v>
      </c>
    </row>
    <row r="12" spans="1:23" s="82" customFormat="1" ht="18" thickBot="1">
      <c r="A12" s="79"/>
      <c r="B12" s="15">
        <v>6</v>
      </c>
      <c r="C12" s="85" t="str">
        <f>List!C11</f>
        <v>Ума Палата N6</v>
      </c>
      <c r="D12" s="36">
        <v>1</v>
      </c>
      <c r="E12" s="36">
        <v>0</v>
      </c>
      <c r="F12" s="36">
        <v>1</v>
      </c>
      <c r="G12" s="37">
        <v>1</v>
      </c>
      <c r="H12" s="37">
        <v>1</v>
      </c>
      <c r="I12" s="37">
        <v>0</v>
      </c>
      <c r="J12" s="36">
        <v>0</v>
      </c>
      <c r="K12" s="36">
        <v>0</v>
      </c>
      <c r="L12" s="36">
        <v>0</v>
      </c>
      <c r="M12" s="37">
        <v>1</v>
      </c>
      <c r="N12" s="37">
        <v>1</v>
      </c>
      <c r="O12" s="37">
        <v>0</v>
      </c>
      <c r="P12" s="86">
        <f t="shared" si="0"/>
        <v>6</v>
      </c>
      <c r="Q12" s="16">
        <f>SUMPRODUCT(D12:O12,D$18:O$18)</f>
        <v>23</v>
      </c>
      <c r="R12" s="86">
        <f>RANK(P12,P$7:P$17)</f>
        <v>7</v>
      </c>
      <c r="S12" s="17">
        <v>6</v>
      </c>
      <c r="T12" s="86">
        <f>P12+Tur1!P12</f>
        <v>11</v>
      </c>
      <c r="U12" s="160">
        <f>Sum!O12</f>
        <v>5</v>
      </c>
      <c r="W12" s="28">
        <f t="shared" si="1"/>
        <v>6023</v>
      </c>
    </row>
    <row r="13" spans="1:23" s="82" customFormat="1" ht="17.25">
      <c r="A13" s="79"/>
      <c r="B13" s="39">
        <v>7</v>
      </c>
      <c r="C13" s="80" t="str">
        <f>List!C12</f>
        <v>Ридонахалы</v>
      </c>
      <c r="D13" s="41">
        <v>1</v>
      </c>
      <c r="E13" s="41">
        <v>1</v>
      </c>
      <c r="F13" s="41">
        <v>1</v>
      </c>
      <c r="G13" s="42">
        <v>0</v>
      </c>
      <c r="H13" s="42">
        <v>1</v>
      </c>
      <c r="I13" s="42">
        <v>0</v>
      </c>
      <c r="J13" s="41">
        <v>0</v>
      </c>
      <c r="K13" s="41">
        <v>0</v>
      </c>
      <c r="L13" s="41">
        <v>1</v>
      </c>
      <c r="M13" s="42">
        <v>0</v>
      </c>
      <c r="N13" s="42">
        <v>1</v>
      </c>
      <c r="O13" s="42">
        <v>0</v>
      </c>
      <c r="P13" s="81">
        <f t="shared" si="0"/>
        <v>6</v>
      </c>
      <c r="Q13" s="40">
        <f>SUMPRODUCT(D13:O13,D$18:O$18)</f>
        <v>11</v>
      </c>
      <c r="R13" s="81">
        <f>RANK(P13,P$7:P$17)</f>
        <v>7</v>
      </c>
      <c r="S13" s="43">
        <v>7</v>
      </c>
      <c r="T13" s="81">
        <f>P13+Tur1!P13</f>
        <v>11</v>
      </c>
      <c r="U13" s="158">
        <f>Sum!O13</f>
        <v>10</v>
      </c>
      <c r="W13" s="28">
        <f t="shared" si="1"/>
        <v>6011</v>
      </c>
    </row>
    <row r="14" spans="1:23" s="82" customFormat="1" ht="17.25">
      <c r="A14" s="79"/>
      <c r="B14" s="13">
        <v>8</v>
      </c>
      <c r="C14" s="83" t="str">
        <f>List!C13</f>
        <v>Суббота, 13-е</v>
      </c>
      <c r="D14" s="23">
        <v>1</v>
      </c>
      <c r="E14" s="23">
        <v>0</v>
      </c>
      <c r="F14" s="23">
        <v>1</v>
      </c>
      <c r="G14" s="33">
        <v>1</v>
      </c>
      <c r="H14" s="33">
        <v>1</v>
      </c>
      <c r="I14" s="33">
        <v>1</v>
      </c>
      <c r="J14" s="23">
        <v>1</v>
      </c>
      <c r="K14" s="23">
        <v>0</v>
      </c>
      <c r="L14" s="23">
        <v>1</v>
      </c>
      <c r="M14" s="33">
        <v>0</v>
      </c>
      <c r="N14" s="33">
        <v>1</v>
      </c>
      <c r="O14" s="33">
        <v>1</v>
      </c>
      <c r="P14" s="84">
        <f t="shared" si="0"/>
        <v>9</v>
      </c>
      <c r="Q14" s="11">
        <f>SUMPRODUCT(D14:O14,D$18:O$18)</f>
        <v>32</v>
      </c>
      <c r="R14" s="84">
        <f>RANK(P14,P$7:P$17)</f>
        <v>1</v>
      </c>
      <c r="S14" s="14">
        <v>8</v>
      </c>
      <c r="T14" s="84">
        <f>P14+Tur1!P14</f>
        <v>17</v>
      </c>
      <c r="U14" s="159">
        <f>Sum!O14</f>
        <v>1</v>
      </c>
      <c r="W14" s="28">
        <f t="shared" si="1"/>
        <v>9032</v>
      </c>
    </row>
    <row r="15" spans="1:23" s="82" customFormat="1" ht="18" thickBot="1">
      <c r="A15" s="79"/>
      <c r="B15" s="15">
        <v>9</v>
      </c>
      <c r="C15" s="85" t="str">
        <f>List!C14</f>
        <v>Аст Алхор</v>
      </c>
      <c r="D15" s="36">
        <v>1</v>
      </c>
      <c r="E15" s="36">
        <v>1</v>
      </c>
      <c r="F15" s="36">
        <v>0</v>
      </c>
      <c r="G15" s="37">
        <v>0</v>
      </c>
      <c r="H15" s="37">
        <v>1</v>
      </c>
      <c r="I15" s="37">
        <v>1</v>
      </c>
      <c r="J15" s="36">
        <v>0</v>
      </c>
      <c r="K15" s="36">
        <v>0</v>
      </c>
      <c r="L15" s="36">
        <v>1</v>
      </c>
      <c r="M15" s="37">
        <v>0</v>
      </c>
      <c r="N15" s="37">
        <v>1</v>
      </c>
      <c r="O15" s="37">
        <v>1</v>
      </c>
      <c r="P15" s="86">
        <f t="shared" si="0"/>
        <v>7</v>
      </c>
      <c r="Q15" s="16">
        <f>SUMPRODUCT(D15:O15,D$18:O$18)</f>
        <v>20</v>
      </c>
      <c r="R15" s="86">
        <f>RANK(P15,P$7:P$17)</f>
        <v>5</v>
      </c>
      <c r="S15" s="17">
        <v>9</v>
      </c>
      <c r="T15" s="86">
        <f>P15+Tur1!P15</f>
        <v>13</v>
      </c>
      <c r="U15" s="160">
        <f>Sum!O15</f>
        <v>6</v>
      </c>
      <c r="W15" s="28">
        <f t="shared" si="1"/>
        <v>7020</v>
      </c>
    </row>
    <row r="16" spans="1:23" s="82" customFormat="1" ht="17.25">
      <c r="A16" s="79"/>
      <c r="B16" s="39">
        <v>10</v>
      </c>
      <c r="C16" s="80" t="str">
        <f>List!C15</f>
        <v>Харизматики</v>
      </c>
      <c r="D16" s="41">
        <v>0</v>
      </c>
      <c r="E16" s="41">
        <v>0</v>
      </c>
      <c r="F16" s="41">
        <v>1</v>
      </c>
      <c r="G16" s="42">
        <v>0</v>
      </c>
      <c r="H16" s="42">
        <v>1</v>
      </c>
      <c r="I16" s="42">
        <v>0</v>
      </c>
      <c r="J16" s="41">
        <v>1</v>
      </c>
      <c r="K16" s="41">
        <v>0</v>
      </c>
      <c r="L16" s="41">
        <v>1</v>
      </c>
      <c r="M16" s="42">
        <v>0</v>
      </c>
      <c r="N16" s="42">
        <v>1</v>
      </c>
      <c r="O16" s="42">
        <v>0</v>
      </c>
      <c r="P16" s="81">
        <f t="shared" si="0"/>
        <v>5</v>
      </c>
      <c r="Q16" s="40">
        <f>SUMPRODUCT(D16:O16,D$18:O$18)</f>
        <v>11</v>
      </c>
      <c r="R16" s="81">
        <f>RANK(P16,P$7:P$17)</f>
        <v>9</v>
      </c>
      <c r="S16" s="43">
        <v>10</v>
      </c>
      <c r="T16" s="81">
        <f>P16+Tur1!P16</f>
        <v>12</v>
      </c>
      <c r="U16" s="158">
        <f>Sum!O16</f>
        <v>11</v>
      </c>
      <c r="W16" s="28">
        <f t="shared" si="1"/>
        <v>5011</v>
      </c>
    </row>
    <row r="17" spans="1:23" s="82" customFormat="1" ht="18" thickBot="1">
      <c r="A17" s="79"/>
      <c r="B17" s="15">
        <v>11</v>
      </c>
      <c r="C17" s="85" t="str">
        <f>List!C16</f>
        <v>Sans Nom</v>
      </c>
      <c r="D17" s="36">
        <v>1</v>
      </c>
      <c r="E17" s="36">
        <v>0</v>
      </c>
      <c r="F17" s="36">
        <v>1</v>
      </c>
      <c r="G17" s="37">
        <v>0</v>
      </c>
      <c r="H17" s="37">
        <v>1</v>
      </c>
      <c r="I17" s="37">
        <v>0</v>
      </c>
      <c r="J17" s="36">
        <v>0</v>
      </c>
      <c r="K17" s="36">
        <v>0</v>
      </c>
      <c r="L17" s="36">
        <v>1</v>
      </c>
      <c r="M17" s="37">
        <v>0</v>
      </c>
      <c r="N17" s="37">
        <v>1</v>
      </c>
      <c r="O17" s="37">
        <v>0</v>
      </c>
      <c r="P17" s="86">
        <f t="shared" si="0"/>
        <v>5</v>
      </c>
      <c r="Q17" s="16">
        <f>SUMPRODUCT(D17:O17,D$18:O$18)</f>
        <v>5</v>
      </c>
      <c r="R17" s="86">
        <f>RANK(P17,P$7:P$17)</f>
        <v>9</v>
      </c>
      <c r="S17" s="17">
        <v>11</v>
      </c>
      <c r="T17" s="86">
        <f>P17+Tur1!P17</f>
        <v>10</v>
      </c>
      <c r="U17" s="160">
        <f>Sum!O17</f>
        <v>9</v>
      </c>
      <c r="W17" s="28">
        <f t="shared" si="1"/>
        <v>5005</v>
      </c>
    </row>
    <row r="18" spans="1:23" s="89" customFormat="1" ht="15" thickBot="1">
      <c r="A18" s="88"/>
      <c r="B18" s="30"/>
      <c r="C18" s="30"/>
      <c r="D18" s="155">
        <f>$S$3-SUM(D7:D17)</f>
        <v>1</v>
      </c>
      <c r="E18" s="156">
        <f>$S$3-SUM(E7:E17)</f>
        <v>6</v>
      </c>
      <c r="F18" s="156">
        <f>$S$3-SUM(F7:F17)</f>
        <v>2</v>
      </c>
      <c r="G18" s="156">
        <f>$S$3-SUM(G7:G17)</f>
        <v>9</v>
      </c>
      <c r="H18" s="156">
        <f>$S$3-SUM(H7:H17)</f>
        <v>0</v>
      </c>
      <c r="I18" s="156">
        <f>$S$3-SUM(I7:I17)</f>
        <v>7</v>
      </c>
      <c r="J18" s="156">
        <f>$S$3-SUM(J7:J17)</f>
        <v>7</v>
      </c>
      <c r="K18" s="156">
        <f>$S$3-SUM(K7:K17)</f>
        <v>11</v>
      </c>
      <c r="L18" s="156">
        <f>$S$3-SUM(L7:L17)</f>
        <v>1</v>
      </c>
      <c r="M18" s="156">
        <f>$S$3-SUM(M7:M17)</f>
        <v>10</v>
      </c>
      <c r="N18" s="156">
        <f>$S$3-SUM(N7:N17)</f>
        <v>1</v>
      </c>
      <c r="O18" s="156">
        <f>$S$3-SUM(O7:O17)</f>
        <v>4</v>
      </c>
      <c r="P18" s="30"/>
      <c r="Q18" s="30"/>
      <c r="R18" s="30"/>
      <c r="S18" s="30"/>
      <c r="T18" s="30"/>
      <c r="U18" s="30"/>
      <c r="W18" s="34"/>
    </row>
  </sheetData>
  <mergeCells count="6">
    <mergeCell ref="B5:B6"/>
    <mergeCell ref="C5:C6"/>
    <mergeCell ref="S5:S6"/>
    <mergeCell ref="B1:S1"/>
    <mergeCell ref="P3:R3"/>
    <mergeCell ref="B3:C3"/>
  </mergeCells>
  <dataValidations count="1">
    <dataValidation type="whole" allowBlank="1" showInputMessage="1" showErrorMessage="1" errorTitle="Wrong number" error="Введите 0 или 1" sqref="D7:O17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V18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37890625" style="90" customWidth="1"/>
    <col min="2" max="2" width="4.50390625" style="90" customWidth="1"/>
    <col min="3" max="3" width="25.50390625" style="90" customWidth="1"/>
    <col min="4" max="15" width="4.00390625" style="91" customWidth="1"/>
    <col min="16" max="16" width="6.125" style="91" bestFit="1" customWidth="1"/>
    <col min="17" max="17" width="9.00390625" style="91" bestFit="1" customWidth="1"/>
    <col min="18" max="18" width="7.125" style="91" bestFit="1" customWidth="1"/>
    <col min="19" max="19" width="4.50390625" style="91" bestFit="1" customWidth="1"/>
    <col min="20" max="20" width="6.125" style="91" bestFit="1" customWidth="1"/>
    <col min="21" max="21" width="9.00390625" style="91" hidden="1" customWidth="1"/>
    <col min="22" max="22" width="7.125" style="91" bestFit="1" customWidth="1"/>
    <col min="23" max="16384" width="8.875" style="90" customWidth="1"/>
  </cols>
  <sheetData>
    <row r="1" spans="2:22" s="2" customFormat="1" ht="27.75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2"/>
      <c r="U1" s="62"/>
      <c r="V1" s="62"/>
    </row>
    <row r="2" spans="2:22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5" customFormat="1" ht="20.25">
      <c r="B3" s="132" t="s">
        <v>13</v>
      </c>
      <c r="C3" s="132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131" t="s">
        <v>8</v>
      </c>
      <c r="Q3" s="131"/>
      <c r="R3" s="131"/>
      <c r="S3" s="27">
        <f>List!$G$3</f>
        <v>11</v>
      </c>
      <c r="T3" s="27"/>
      <c r="U3" s="27"/>
      <c r="V3" s="27"/>
    </row>
    <row r="4" spans="2:22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4" customFormat="1" ht="15" customHeight="1">
      <c r="A5" s="20"/>
      <c r="B5" s="133" t="s">
        <v>9</v>
      </c>
      <c r="C5" s="135" t="s">
        <v>5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12</v>
      </c>
      <c r="P5" s="31" t="s">
        <v>6</v>
      </c>
      <c r="Q5" s="92" t="s">
        <v>0</v>
      </c>
      <c r="R5" s="127" t="s">
        <v>1</v>
      </c>
      <c r="S5" s="139" t="s">
        <v>9</v>
      </c>
      <c r="T5" s="31" t="s">
        <v>6</v>
      </c>
      <c r="U5" s="31" t="s">
        <v>0</v>
      </c>
      <c r="V5" s="157" t="s">
        <v>1</v>
      </c>
    </row>
    <row r="6" spans="1:22" s="78" customFormat="1" ht="14.25" customHeight="1" thickBot="1">
      <c r="A6" s="77"/>
      <c r="B6" s="134"/>
      <c r="C6" s="13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93"/>
      <c r="R6" s="128"/>
      <c r="S6" s="140"/>
      <c r="T6" s="32"/>
      <c r="U6" s="32"/>
      <c r="V6" s="129"/>
    </row>
    <row r="7" spans="1:22" s="82" customFormat="1" ht="17.25">
      <c r="A7" s="79"/>
      <c r="B7" s="39">
        <v>1</v>
      </c>
      <c r="C7" s="80" t="str">
        <f>List!C6</f>
        <v>Веретено</v>
      </c>
      <c r="D7" s="41">
        <v>0</v>
      </c>
      <c r="E7" s="41">
        <v>1</v>
      </c>
      <c r="F7" s="41">
        <v>0</v>
      </c>
      <c r="G7" s="42">
        <v>0</v>
      </c>
      <c r="H7" s="42">
        <v>0</v>
      </c>
      <c r="I7" s="42">
        <v>1</v>
      </c>
      <c r="J7" s="41">
        <v>0</v>
      </c>
      <c r="K7" s="41">
        <v>0</v>
      </c>
      <c r="L7" s="41">
        <v>0</v>
      </c>
      <c r="M7" s="42">
        <v>1</v>
      </c>
      <c r="N7" s="42">
        <v>0</v>
      </c>
      <c r="O7" s="42">
        <v>1</v>
      </c>
      <c r="P7" s="81">
        <f aca="true" t="shared" si="0" ref="P7:P17">SUM(D7:O7)</f>
        <v>4</v>
      </c>
      <c r="Q7" s="94">
        <f>SUMPRODUCT(D7:O7,D$18:O$18)</f>
        <v>20</v>
      </c>
      <c r="R7" s="81">
        <f>RANK(P7,P$7:P$17)</f>
        <v>5</v>
      </c>
      <c r="S7" s="43">
        <v>1</v>
      </c>
      <c r="T7" s="81">
        <f>P7+Tur1!P7+Tur2!P7</f>
        <v>14</v>
      </c>
      <c r="U7" s="40">
        <f>Q7+Tur1!Q7+Tur2!Q7</f>
        <v>42</v>
      </c>
      <c r="V7" s="158">
        <f>Sum!O7</f>
        <v>6</v>
      </c>
    </row>
    <row r="8" spans="1:22" s="82" customFormat="1" ht="17.25">
      <c r="A8" s="79"/>
      <c r="B8" s="13">
        <v>2</v>
      </c>
      <c r="C8" s="83" t="str">
        <f>List!C7</f>
        <v>КВН</v>
      </c>
      <c r="D8" s="23">
        <v>1</v>
      </c>
      <c r="E8" s="23">
        <v>1</v>
      </c>
      <c r="F8" s="23">
        <v>0</v>
      </c>
      <c r="G8" s="33">
        <v>0</v>
      </c>
      <c r="H8" s="33">
        <v>0</v>
      </c>
      <c r="I8" s="33">
        <v>0</v>
      </c>
      <c r="J8" s="23">
        <v>1</v>
      </c>
      <c r="K8" s="23">
        <v>0</v>
      </c>
      <c r="L8" s="23">
        <v>0</v>
      </c>
      <c r="M8" s="33">
        <v>1</v>
      </c>
      <c r="N8" s="33">
        <v>1</v>
      </c>
      <c r="O8" s="33">
        <v>0</v>
      </c>
      <c r="P8" s="84">
        <f t="shared" si="0"/>
        <v>5</v>
      </c>
      <c r="Q8" s="95">
        <f>SUMPRODUCT(D8:O8,D$18:O$18)</f>
        <v>30</v>
      </c>
      <c r="R8" s="84">
        <f>RANK(P8,P$7:P$17)</f>
        <v>4</v>
      </c>
      <c r="S8" s="14">
        <v>2</v>
      </c>
      <c r="T8" s="84">
        <f>P8+Tur1!P8+Tur2!P8</f>
        <v>19</v>
      </c>
      <c r="U8" s="11">
        <f>Q8+Tur1!Q8+Tur2!Q8</f>
        <v>80</v>
      </c>
      <c r="V8" s="159">
        <f>Sum!O8</f>
        <v>3</v>
      </c>
    </row>
    <row r="9" spans="1:22" s="82" customFormat="1" ht="18" thickBot="1">
      <c r="A9" s="79"/>
      <c r="B9" s="15">
        <v>3</v>
      </c>
      <c r="C9" s="85" t="str">
        <f>List!C8</f>
        <v>Вестимо</v>
      </c>
      <c r="D9" s="36">
        <v>0</v>
      </c>
      <c r="E9" s="36">
        <v>1</v>
      </c>
      <c r="F9" s="36">
        <v>0</v>
      </c>
      <c r="G9" s="37">
        <v>1</v>
      </c>
      <c r="H9" s="37">
        <v>0</v>
      </c>
      <c r="I9" s="37">
        <v>0</v>
      </c>
      <c r="J9" s="36">
        <v>0</v>
      </c>
      <c r="K9" s="36">
        <v>0</v>
      </c>
      <c r="L9" s="36">
        <v>1</v>
      </c>
      <c r="M9" s="37">
        <v>0</v>
      </c>
      <c r="N9" s="37">
        <v>1</v>
      </c>
      <c r="O9" s="37">
        <v>0</v>
      </c>
      <c r="P9" s="86">
        <f t="shared" si="0"/>
        <v>4</v>
      </c>
      <c r="Q9" s="96">
        <f>SUMPRODUCT(D9:O9,D$18:O$18)</f>
        <v>19</v>
      </c>
      <c r="R9" s="86">
        <f>RANK(P9,P$7:P$17)</f>
        <v>5</v>
      </c>
      <c r="S9" s="17">
        <v>3</v>
      </c>
      <c r="T9" s="86">
        <f>P9+Tur1!P9+Tur2!P9</f>
        <v>18</v>
      </c>
      <c r="U9" s="16">
        <f>Q9+Tur1!Q9+Tur2!Q9</f>
        <v>60</v>
      </c>
      <c r="V9" s="160">
        <f>Sum!O9</f>
        <v>3</v>
      </c>
    </row>
    <row r="10" spans="1:22" s="82" customFormat="1" ht="17.25">
      <c r="A10" s="79"/>
      <c r="B10" s="39">
        <v>4</v>
      </c>
      <c r="C10" s="80" t="str">
        <f>List!C9</f>
        <v>Саша и Медведи</v>
      </c>
      <c r="D10" s="41">
        <v>0</v>
      </c>
      <c r="E10" s="41">
        <v>1</v>
      </c>
      <c r="F10" s="41">
        <v>1</v>
      </c>
      <c r="G10" s="42">
        <v>1</v>
      </c>
      <c r="H10" s="42">
        <v>0</v>
      </c>
      <c r="I10" s="42">
        <v>1</v>
      </c>
      <c r="J10" s="41">
        <v>1</v>
      </c>
      <c r="K10" s="41">
        <v>1</v>
      </c>
      <c r="L10" s="41">
        <v>1</v>
      </c>
      <c r="M10" s="42">
        <v>1</v>
      </c>
      <c r="N10" s="42">
        <v>0</v>
      </c>
      <c r="O10" s="42">
        <v>1</v>
      </c>
      <c r="P10" s="81">
        <f t="shared" si="0"/>
        <v>9</v>
      </c>
      <c r="Q10" s="94">
        <f>SUMPRODUCT(D10:O10,D$18:O$18)</f>
        <v>53</v>
      </c>
      <c r="R10" s="81">
        <f>RANK(P10,P$7:P$17)</f>
        <v>1</v>
      </c>
      <c r="S10" s="43">
        <v>4</v>
      </c>
      <c r="T10" s="81">
        <f>P10+Tur1!P10+Tur2!P10</f>
        <v>24</v>
      </c>
      <c r="U10" s="40">
        <f>Q10+Tur1!Q10+Tur2!Q10</f>
        <v>99</v>
      </c>
      <c r="V10" s="158">
        <f>Sum!O10</f>
        <v>2</v>
      </c>
    </row>
    <row r="11" spans="1:22" s="82" customFormat="1" ht="17.25">
      <c r="A11" s="79"/>
      <c r="B11" s="13">
        <v>5</v>
      </c>
      <c r="C11" s="83">
        <f>List!C10</f>
        <v>42</v>
      </c>
      <c r="D11" s="23">
        <v>0</v>
      </c>
      <c r="E11" s="23">
        <v>1</v>
      </c>
      <c r="F11" s="23">
        <v>0</v>
      </c>
      <c r="G11" s="33">
        <v>0</v>
      </c>
      <c r="H11" s="33">
        <v>0</v>
      </c>
      <c r="I11" s="33">
        <v>0</v>
      </c>
      <c r="J11" s="23">
        <v>0</v>
      </c>
      <c r="K11" s="23">
        <v>0</v>
      </c>
      <c r="L11" s="23">
        <v>1</v>
      </c>
      <c r="M11" s="33">
        <v>0</v>
      </c>
      <c r="N11" s="33">
        <v>0</v>
      </c>
      <c r="O11" s="33">
        <v>0</v>
      </c>
      <c r="P11" s="84">
        <f t="shared" si="0"/>
        <v>2</v>
      </c>
      <c r="Q11" s="95">
        <f>SUMPRODUCT(D11:O11,D$18:O$18)</f>
        <v>4</v>
      </c>
      <c r="R11" s="84">
        <f>RANK(P11,P$7:P$17)</f>
        <v>9</v>
      </c>
      <c r="S11" s="14">
        <v>5</v>
      </c>
      <c r="T11" s="84">
        <f>P11+Tur1!P11+Tur2!P11</f>
        <v>14</v>
      </c>
      <c r="U11" s="11">
        <f>Q11+Tur1!Q11+Tur2!Q11</f>
        <v>33</v>
      </c>
      <c r="V11" s="159">
        <f>Sum!O11</f>
        <v>8</v>
      </c>
    </row>
    <row r="12" spans="1:22" s="82" customFormat="1" ht="18" thickBot="1">
      <c r="A12" s="79"/>
      <c r="B12" s="15">
        <v>6</v>
      </c>
      <c r="C12" s="85" t="str">
        <f>List!C11</f>
        <v>Ума Палата N6</v>
      </c>
      <c r="D12" s="36">
        <v>0</v>
      </c>
      <c r="E12" s="36">
        <v>1</v>
      </c>
      <c r="F12" s="36">
        <v>0</v>
      </c>
      <c r="G12" s="37">
        <v>1</v>
      </c>
      <c r="H12" s="37">
        <v>0</v>
      </c>
      <c r="I12" s="37">
        <v>0</v>
      </c>
      <c r="J12" s="36">
        <v>1</v>
      </c>
      <c r="K12" s="36">
        <v>1</v>
      </c>
      <c r="L12" s="36">
        <v>1</v>
      </c>
      <c r="M12" s="37">
        <v>1</v>
      </c>
      <c r="N12" s="37">
        <v>0</v>
      </c>
      <c r="O12" s="37">
        <v>0</v>
      </c>
      <c r="P12" s="86">
        <f t="shared" si="0"/>
        <v>6</v>
      </c>
      <c r="Q12" s="96">
        <f>SUMPRODUCT(D12:O12,D$18:O$18)</f>
        <v>29</v>
      </c>
      <c r="R12" s="86">
        <f>RANK(P12,P$7:P$17)</f>
        <v>3</v>
      </c>
      <c r="S12" s="17">
        <v>6</v>
      </c>
      <c r="T12" s="86">
        <f>P12+Tur1!P12+Tur2!P12</f>
        <v>17</v>
      </c>
      <c r="U12" s="16">
        <f>Q12+Tur1!Q12+Tur2!Q12</f>
        <v>66</v>
      </c>
      <c r="V12" s="160">
        <f>Sum!O12</f>
        <v>5</v>
      </c>
    </row>
    <row r="13" spans="1:22" s="82" customFormat="1" ht="17.25">
      <c r="A13" s="79"/>
      <c r="B13" s="39">
        <v>7</v>
      </c>
      <c r="C13" s="80" t="str">
        <f>List!C12</f>
        <v>Ридонахалы</v>
      </c>
      <c r="D13" s="41">
        <v>0</v>
      </c>
      <c r="E13" s="41">
        <v>1</v>
      </c>
      <c r="F13" s="41">
        <v>0</v>
      </c>
      <c r="G13" s="42">
        <v>0</v>
      </c>
      <c r="H13" s="42">
        <v>0</v>
      </c>
      <c r="I13" s="42">
        <v>0</v>
      </c>
      <c r="J13" s="41">
        <v>0</v>
      </c>
      <c r="K13" s="41">
        <v>0</v>
      </c>
      <c r="L13" s="41">
        <v>1</v>
      </c>
      <c r="M13" s="42">
        <v>0</v>
      </c>
      <c r="N13" s="42">
        <v>0</v>
      </c>
      <c r="O13" s="42">
        <v>0</v>
      </c>
      <c r="P13" s="81">
        <f t="shared" si="0"/>
        <v>2</v>
      </c>
      <c r="Q13" s="94">
        <f>SUMPRODUCT(D13:O13,D$18:O$18)</f>
        <v>4</v>
      </c>
      <c r="R13" s="81">
        <f>RANK(P13,P$7:P$17)</f>
        <v>9</v>
      </c>
      <c r="S13" s="43">
        <v>7</v>
      </c>
      <c r="T13" s="81">
        <f>P13+Tur1!P13+Tur2!P13</f>
        <v>13</v>
      </c>
      <c r="U13" s="40">
        <f>Q13+Tur1!Q13+Tur2!Q13</f>
        <v>25</v>
      </c>
      <c r="V13" s="158">
        <f>Sum!O13</f>
        <v>10</v>
      </c>
    </row>
    <row r="14" spans="1:22" s="82" customFormat="1" ht="17.25">
      <c r="A14" s="79"/>
      <c r="B14" s="13">
        <v>8</v>
      </c>
      <c r="C14" s="83" t="str">
        <f>List!C13</f>
        <v>Суббота, 13-е</v>
      </c>
      <c r="D14" s="23">
        <v>0</v>
      </c>
      <c r="E14" s="23">
        <v>1</v>
      </c>
      <c r="F14" s="23">
        <v>1</v>
      </c>
      <c r="G14" s="33">
        <v>1</v>
      </c>
      <c r="H14" s="33">
        <v>0</v>
      </c>
      <c r="I14" s="33">
        <v>1</v>
      </c>
      <c r="J14" s="23">
        <v>1</v>
      </c>
      <c r="K14" s="23">
        <v>0</v>
      </c>
      <c r="L14" s="23">
        <v>1</v>
      </c>
      <c r="M14" s="33">
        <v>1</v>
      </c>
      <c r="N14" s="33">
        <v>0</v>
      </c>
      <c r="O14" s="33">
        <v>1</v>
      </c>
      <c r="P14" s="84">
        <f t="shared" si="0"/>
        <v>8</v>
      </c>
      <c r="Q14" s="95">
        <f>SUMPRODUCT(D14:O14,D$18:O$18)</f>
        <v>45</v>
      </c>
      <c r="R14" s="84">
        <f>RANK(P14,P$7:P$17)</f>
        <v>2</v>
      </c>
      <c r="S14" s="14">
        <v>8</v>
      </c>
      <c r="T14" s="84">
        <f>P14+Tur1!P14+Tur2!P14</f>
        <v>25</v>
      </c>
      <c r="U14" s="11">
        <f>Q14+Tur1!Q14+Tur2!Q14</f>
        <v>106</v>
      </c>
      <c r="V14" s="159">
        <f>Sum!O14</f>
        <v>1</v>
      </c>
    </row>
    <row r="15" spans="1:22" s="82" customFormat="1" ht="18" thickBot="1">
      <c r="A15" s="79"/>
      <c r="B15" s="15">
        <v>9</v>
      </c>
      <c r="C15" s="85" t="str">
        <f>List!C14</f>
        <v>Аст Алхор</v>
      </c>
      <c r="D15" s="36">
        <v>0</v>
      </c>
      <c r="E15" s="36">
        <v>1</v>
      </c>
      <c r="F15" s="36">
        <v>0</v>
      </c>
      <c r="G15" s="37">
        <v>1</v>
      </c>
      <c r="H15" s="37">
        <v>0</v>
      </c>
      <c r="I15" s="37">
        <v>0</v>
      </c>
      <c r="J15" s="36">
        <v>0</v>
      </c>
      <c r="K15" s="36">
        <v>1</v>
      </c>
      <c r="L15" s="36">
        <v>0</v>
      </c>
      <c r="M15" s="37">
        <v>0</v>
      </c>
      <c r="N15" s="37">
        <v>0</v>
      </c>
      <c r="O15" s="37">
        <v>0</v>
      </c>
      <c r="P15" s="86">
        <f t="shared" si="0"/>
        <v>3</v>
      </c>
      <c r="Q15" s="96">
        <f>SUMPRODUCT(D15:O15,D$18:O$18)</f>
        <v>14</v>
      </c>
      <c r="R15" s="86">
        <f>RANK(P15,P$7:P$17)</f>
        <v>8</v>
      </c>
      <c r="S15" s="17">
        <v>9</v>
      </c>
      <c r="T15" s="86">
        <f>P15+Tur1!P15+Tur2!P15</f>
        <v>16</v>
      </c>
      <c r="U15" s="16">
        <f>Q15+Tur1!Q15+Tur2!Q15</f>
        <v>46</v>
      </c>
      <c r="V15" s="160">
        <f>Sum!O15</f>
        <v>6</v>
      </c>
    </row>
    <row r="16" spans="1:22" s="82" customFormat="1" ht="17.25">
      <c r="A16" s="79"/>
      <c r="B16" s="39">
        <v>10</v>
      </c>
      <c r="C16" s="80" t="str">
        <f>List!C15</f>
        <v>Харизматики</v>
      </c>
      <c r="D16" s="41">
        <v>0</v>
      </c>
      <c r="E16" s="41">
        <v>1</v>
      </c>
      <c r="F16" s="41">
        <v>0</v>
      </c>
      <c r="G16" s="42">
        <v>0</v>
      </c>
      <c r="H16" s="42">
        <v>0</v>
      </c>
      <c r="I16" s="42">
        <v>0</v>
      </c>
      <c r="J16" s="41">
        <v>0</v>
      </c>
      <c r="K16" s="41">
        <v>0</v>
      </c>
      <c r="L16" s="41">
        <v>0</v>
      </c>
      <c r="M16" s="42">
        <v>0</v>
      </c>
      <c r="N16" s="42">
        <v>0</v>
      </c>
      <c r="O16" s="42">
        <v>1</v>
      </c>
      <c r="P16" s="81">
        <f t="shared" si="0"/>
        <v>2</v>
      </c>
      <c r="Q16" s="94">
        <f>SUMPRODUCT(D16:O16,D$18:O$18)</f>
        <v>7</v>
      </c>
      <c r="R16" s="81">
        <f>RANK(P16,P$7:P$17)</f>
        <v>9</v>
      </c>
      <c r="S16" s="43">
        <v>10</v>
      </c>
      <c r="T16" s="81">
        <f>P16+Tur1!P16+Tur2!P16</f>
        <v>14</v>
      </c>
      <c r="U16" s="40">
        <f>Q16+Tur1!Q16+Tur2!Q16</f>
        <v>39</v>
      </c>
      <c r="V16" s="158">
        <f>Sum!O16</f>
        <v>11</v>
      </c>
    </row>
    <row r="17" spans="1:22" s="82" customFormat="1" ht="18" thickBot="1">
      <c r="A17" s="79"/>
      <c r="B17" s="15">
        <v>11</v>
      </c>
      <c r="C17" s="85" t="str">
        <f>List!C16</f>
        <v>Sans Nom</v>
      </c>
      <c r="D17" s="36">
        <v>0</v>
      </c>
      <c r="E17" s="36">
        <v>1</v>
      </c>
      <c r="F17" s="36">
        <v>0</v>
      </c>
      <c r="G17" s="37">
        <v>0</v>
      </c>
      <c r="H17" s="37">
        <v>0</v>
      </c>
      <c r="I17" s="37">
        <v>0</v>
      </c>
      <c r="J17" s="36">
        <v>1</v>
      </c>
      <c r="K17" s="36">
        <v>0</v>
      </c>
      <c r="L17" s="36">
        <v>1</v>
      </c>
      <c r="M17" s="37">
        <v>1</v>
      </c>
      <c r="N17" s="37">
        <v>0</v>
      </c>
      <c r="O17" s="37">
        <v>0</v>
      </c>
      <c r="P17" s="86">
        <f t="shared" si="0"/>
        <v>4</v>
      </c>
      <c r="Q17" s="96">
        <f>SUMPRODUCT(D17:O17,D$18:O$18)</f>
        <v>15</v>
      </c>
      <c r="R17" s="86">
        <f>RANK(P17,P$7:P$17)</f>
        <v>5</v>
      </c>
      <c r="S17" s="17">
        <v>11</v>
      </c>
      <c r="T17" s="86">
        <f>P17+Tur1!P17+Tur2!P17</f>
        <v>14</v>
      </c>
      <c r="U17" s="16">
        <f>Q17+Tur1!Q17+Tur2!Q17</f>
        <v>28</v>
      </c>
      <c r="V17" s="160">
        <f>Sum!O17</f>
        <v>9</v>
      </c>
    </row>
    <row r="18" spans="1:22" s="89" customFormat="1" ht="15" thickBot="1">
      <c r="A18" s="88"/>
      <c r="B18" s="30"/>
      <c r="C18" s="30"/>
      <c r="D18" s="155">
        <f>$S$3-SUM(D7:D17)</f>
        <v>10</v>
      </c>
      <c r="E18" s="156">
        <f>$S$3-SUM(E7:E17)</f>
        <v>0</v>
      </c>
      <c r="F18" s="156">
        <f>$S$3-SUM(F7:F17)</f>
        <v>9</v>
      </c>
      <c r="G18" s="156">
        <f>$S$3-SUM(G7:G17)</f>
        <v>6</v>
      </c>
      <c r="H18" s="156">
        <f>$S$3-SUM(H7:H17)</f>
        <v>11</v>
      </c>
      <c r="I18" s="156">
        <f>$S$3-SUM(I7:I17)</f>
        <v>8</v>
      </c>
      <c r="J18" s="156">
        <f>$S$3-SUM(J7:J17)</f>
        <v>6</v>
      </c>
      <c r="K18" s="156">
        <f>$S$3-SUM(K7:K17)</f>
        <v>8</v>
      </c>
      <c r="L18" s="156">
        <f>$S$3-SUM(L7:L17)</f>
        <v>4</v>
      </c>
      <c r="M18" s="156">
        <f>$S$3-SUM(M7:M17)</f>
        <v>5</v>
      </c>
      <c r="N18" s="156">
        <f>$S$3-SUM(N7:N17)</f>
        <v>9</v>
      </c>
      <c r="O18" s="156">
        <f>$S$3-SUM(O7:O17)</f>
        <v>7</v>
      </c>
      <c r="P18" s="30"/>
      <c r="Q18" s="30"/>
      <c r="R18" s="30"/>
      <c r="S18" s="30"/>
      <c r="T18" s="30"/>
      <c r="U18" s="30"/>
      <c r="V18" s="30"/>
    </row>
  </sheetData>
  <mergeCells count="6">
    <mergeCell ref="B1:S1"/>
    <mergeCell ref="P3:R3"/>
    <mergeCell ref="B5:B6"/>
    <mergeCell ref="C5:C6"/>
    <mergeCell ref="S5:S6"/>
    <mergeCell ref="B3:C3"/>
  </mergeCells>
  <dataValidations count="1">
    <dataValidation type="whole" allowBlank="1" showInputMessage="1" showErrorMessage="1" errorTitle="Wrong number" error="Введите 0 или 1" sqref="D7:O17">
      <formula1>0</formula1>
      <formula2>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11"/>
  <dimension ref="A1:X18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37890625" style="90" customWidth="1"/>
    <col min="2" max="2" width="4.50390625" style="90" customWidth="1"/>
    <col min="3" max="3" width="25.50390625" style="90" customWidth="1"/>
    <col min="4" max="15" width="4.00390625" style="91" customWidth="1"/>
    <col min="16" max="16" width="6.125" style="91" bestFit="1" customWidth="1"/>
    <col min="17" max="17" width="9.00390625" style="91" bestFit="1" customWidth="1"/>
    <col min="18" max="18" width="7.125" style="91" bestFit="1" customWidth="1"/>
    <col min="19" max="19" width="4.50390625" style="91" bestFit="1" customWidth="1"/>
    <col min="20" max="20" width="6.125" style="91" bestFit="1" customWidth="1"/>
    <col min="21" max="21" width="9.00390625" style="91" hidden="1" customWidth="1"/>
    <col min="22" max="22" width="7.125" style="91" bestFit="1" customWidth="1"/>
    <col min="23" max="23" width="1.12109375" style="90" customWidth="1"/>
    <col min="24" max="24" width="5.375" style="90" hidden="1" customWidth="1"/>
    <col min="25" max="16384" width="8.875" style="90" customWidth="1"/>
  </cols>
  <sheetData>
    <row r="1" spans="2:24" s="2" customFormat="1" ht="27.75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2"/>
      <c r="U1" s="62"/>
      <c r="V1" s="62"/>
      <c r="X1" s="25"/>
    </row>
    <row r="2" spans="2:24" s="5" customFormat="1" ht="6" customHeight="1">
      <c r="B2" s="6"/>
      <c r="C2" s="3"/>
      <c r="D2" s="4"/>
      <c r="E2" s="6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26"/>
    </row>
    <row r="3" spans="2:24" s="5" customFormat="1" ht="20.25">
      <c r="B3" s="132" t="s">
        <v>14</v>
      </c>
      <c r="C3" s="132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131" t="s">
        <v>8</v>
      </c>
      <c r="Q3" s="131"/>
      <c r="R3" s="131"/>
      <c r="S3" s="27">
        <f>List!$G$3</f>
        <v>11</v>
      </c>
      <c r="T3" s="27"/>
      <c r="U3" s="27"/>
      <c r="V3" s="27"/>
      <c r="X3" s="27"/>
    </row>
    <row r="4" spans="2:24" s="5" customFormat="1" ht="6" customHeight="1" thickBot="1">
      <c r="B4" s="6"/>
      <c r="C4" s="3"/>
      <c r="D4" s="4"/>
      <c r="E4" s="6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26"/>
    </row>
    <row r="5" spans="1:24" s="24" customFormat="1" ht="15" customHeight="1">
      <c r="A5" s="20"/>
      <c r="B5" s="133" t="s">
        <v>9</v>
      </c>
      <c r="C5" s="135" t="s">
        <v>5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12</v>
      </c>
      <c r="P5" s="31" t="s">
        <v>6</v>
      </c>
      <c r="Q5" s="92" t="s">
        <v>0</v>
      </c>
      <c r="R5" s="127" t="s">
        <v>1</v>
      </c>
      <c r="S5" s="139" t="s">
        <v>9</v>
      </c>
      <c r="T5" s="31" t="s">
        <v>6</v>
      </c>
      <c r="U5" s="31" t="s">
        <v>0</v>
      </c>
      <c r="V5" s="157" t="s">
        <v>1</v>
      </c>
      <c r="X5" s="30"/>
    </row>
    <row r="6" spans="1:24" s="78" customFormat="1" ht="14.25" customHeight="1" thickBot="1">
      <c r="A6" s="77"/>
      <c r="B6" s="134"/>
      <c r="C6" s="13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93"/>
      <c r="R6" s="128"/>
      <c r="S6" s="140"/>
      <c r="T6" s="32"/>
      <c r="U6" s="32"/>
      <c r="V6" s="129"/>
      <c r="X6" s="8"/>
    </row>
    <row r="7" spans="1:24" s="82" customFormat="1" ht="17.25">
      <c r="A7" s="79"/>
      <c r="B7" s="39">
        <v>1</v>
      </c>
      <c r="C7" s="80" t="str">
        <f>List!C6</f>
        <v>Веретено</v>
      </c>
      <c r="D7" s="41">
        <v>1</v>
      </c>
      <c r="E7" s="41">
        <v>1</v>
      </c>
      <c r="F7" s="41">
        <v>0</v>
      </c>
      <c r="G7" s="42">
        <v>0</v>
      </c>
      <c r="H7" s="42">
        <v>1</v>
      </c>
      <c r="I7" s="42">
        <v>1</v>
      </c>
      <c r="J7" s="41">
        <v>0</v>
      </c>
      <c r="K7" s="41">
        <v>0</v>
      </c>
      <c r="L7" s="41">
        <v>1</v>
      </c>
      <c r="M7" s="42">
        <v>1</v>
      </c>
      <c r="N7" s="42">
        <v>0</v>
      </c>
      <c r="O7" s="42">
        <v>0</v>
      </c>
      <c r="P7" s="81">
        <f aca="true" t="shared" si="0" ref="P7:P17">SUM(D7:O7)</f>
        <v>6</v>
      </c>
      <c r="Q7" s="94">
        <f>SUMPRODUCT(D7:O7,D$18:O$18)</f>
        <v>26</v>
      </c>
      <c r="R7" s="81">
        <f>RANK(P7,P$7:P$17)</f>
        <v>3</v>
      </c>
      <c r="S7" s="43">
        <v>1</v>
      </c>
      <c r="T7" s="81">
        <f>P7+Tur1!P7+Tur2!P7+Tur3!P7</f>
        <v>20</v>
      </c>
      <c r="U7" s="40">
        <f>Q7+Tur1!Q7+Tur2!Q7+Tur3!Q7</f>
        <v>68</v>
      </c>
      <c r="V7" s="158">
        <f>Sum!O7</f>
        <v>6</v>
      </c>
      <c r="X7" s="8">
        <f aca="true" t="shared" si="1" ref="X7:X17">P7*1000+Q7</f>
        <v>6026</v>
      </c>
    </row>
    <row r="8" spans="1:24" s="82" customFormat="1" ht="17.25">
      <c r="A8" s="79"/>
      <c r="B8" s="13">
        <v>2</v>
      </c>
      <c r="C8" s="83" t="str">
        <f>List!C7</f>
        <v>КВН</v>
      </c>
      <c r="D8" s="23">
        <v>1</v>
      </c>
      <c r="E8" s="23">
        <v>0</v>
      </c>
      <c r="F8" s="23">
        <v>0</v>
      </c>
      <c r="G8" s="33">
        <v>0</v>
      </c>
      <c r="H8" s="33">
        <v>1</v>
      </c>
      <c r="I8" s="33">
        <v>0</v>
      </c>
      <c r="J8" s="23">
        <v>0</v>
      </c>
      <c r="K8" s="23">
        <v>1</v>
      </c>
      <c r="L8" s="23">
        <v>0</v>
      </c>
      <c r="M8" s="33">
        <v>1</v>
      </c>
      <c r="N8" s="33">
        <v>1</v>
      </c>
      <c r="O8" s="33">
        <v>0</v>
      </c>
      <c r="P8" s="84">
        <f t="shared" si="0"/>
        <v>5</v>
      </c>
      <c r="Q8" s="95">
        <f>SUMPRODUCT(D8:O8,D$18:O$18)</f>
        <v>23</v>
      </c>
      <c r="R8" s="84">
        <f>RANK(P8,P$7:P$17)</f>
        <v>5</v>
      </c>
      <c r="S8" s="14">
        <v>2</v>
      </c>
      <c r="T8" s="84">
        <f>P8+Tur1!P8+Tur2!P8+Tur3!P8</f>
        <v>24</v>
      </c>
      <c r="U8" s="11">
        <f>Q8+Tur1!Q8+Tur2!Q8+Tur3!Q8</f>
        <v>103</v>
      </c>
      <c r="V8" s="159">
        <f>Sum!O8</f>
        <v>3</v>
      </c>
      <c r="X8" s="28">
        <f t="shared" si="1"/>
        <v>5023</v>
      </c>
    </row>
    <row r="9" spans="1:24" s="82" customFormat="1" ht="18" thickBot="1">
      <c r="A9" s="79"/>
      <c r="B9" s="15">
        <v>3</v>
      </c>
      <c r="C9" s="85" t="str">
        <f>List!C8</f>
        <v>Вестимо</v>
      </c>
      <c r="D9" s="36">
        <v>0</v>
      </c>
      <c r="E9" s="36">
        <v>0</v>
      </c>
      <c r="F9" s="36">
        <v>1</v>
      </c>
      <c r="G9" s="37">
        <v>1</v>
      </c>
      <c r="H9" s="37">
        <v>1</v>
      </c>
      <c r="I9" s="37">
        <v>1</v>
      </c>
      <c r="J9" s="36">
        <v>0</v>
      </c>
      <c r="K9" s="36">
        <v>1</v>
      </c>
      <c r="L9" s="36">
        <v>1</v>
      </c>
      <c r="M9" s="37">
        <v>0</v>
      </c>
      <c r="N9" s="37">
        <v>0</v>
      </c>
      <c r="O9" s="37">
        <v>0</v>
      </c>
      <c r="P9" s="86">
        <f t="shared" si="0"/>
        <v>6</v>
      </c>
      <c r="Q9" s="96">
        <f>SUMPRODUCT(D9:O9,D$18:O$18)</f>
        <v>33</v>
      </c>
      <c r="R9" s="86">
        <f>RANK(P9,P$7:P$17)</f>
        <v>3</v>
      </c>
      <c r="S9" s="17">
        <v>3</v>
      </c>
      <c r="T9" s="86">
        <f>P9+Tur1!P9+Tur2!P9+Tur3!P9</f>
        <v>24</v>
      </c>
      <c r="U9" s="16">
        <f>Q9+Tur1!Q9+Tur2!Q9+Tur3!Q9</f>
        <v>93</v>
      </c>
      <c r="V9" s="160">
        <f>Sum!O9</f>
        <v>3</v>
      </c>
      <c r="X9" s="28">
        <f t="shared" si="1"/>
        <v>6033</v>
      </c>
    </row>
    <row r="10" spans="1:24" s="82" customFormat="1" ht="17.25">
      <c r="A10" s="79"/>
      <c r="B10" s="39">
        <v>4</v>
      </c>
      <c r="C10" s="80" t="str">
        <f>List!C9</f>
        <v>Саша и Медведи</v>
      </c>
      <c r="D10" s="41">
        <v>1</v>
      </c>
      <c r="E10" s="41">
        <v>1</v>
      </c>
      <c r="F10" s="41">
        <v>0</v>
      </c>
      <c r="G10" s="42">
        <v>0</v>
      </c>
      <c r="H10" s="42">
        <v>1</v>
      </c>
      <c r="I10" s="42">
        <v>1</v>
      </c>
      <c r="J10" s="41">
        <v>0</v>
      </c>
      <c r="K10" s="41">
        <v>1</v>
      </c>
      <c r="L10" s="41">
        <v>0</v>
      </c>
      <c r="M10" s="42">
        <v>1</v>
      </c>
      <c r="N10" s="42">
        <v>0</v>
      </c>
      <c r="O10" s="42">
        <v>1</v>
      </c>
      <c r="P10" s="81">
        <f t="shared" si="0"/>
        <v>7</v>
      </c>
      <c r="Q10" s="94">
        <f>SUMPRODUCT(D10:O10,D$18:O$18)</f>
        <v>33</v>
      </c>
      <c r="R10" s="81">
        <f>RANK(P10,P$7:P$17)</f>
        <v>1</v>
      </c>
      <c r="S10" s="43">
        <v>4</v>
      </c>
      <c r="T10" s="81">
        <f>P10+Tur1!P10+Tur2!P10+Tur3!P10</f>
        <v>31</v>
      </c>
      <c r="U10" s="40">
        <f>Q10+Tur1!Q10+Tur2!Q10+Tur3!Q10</f>
        <v>132</v>
      </c>
      <c r="V10" s="158">
        <f>Sum!O10</f>
        <v>2</v>
      </c>
      <c r="X10" s="28">
        <f t="shared" si="1"/>
        <v>7033</v>
      </c>
    </row>
    <row r="11" spans="1:24" s="82" customFormat="1" ht="17.25">
      <c r="A11" s="79"/>
      <c r="B11" s="13">
        <v>5</v>
      </c>
      <c r="C11" s="83">
        <f>List!C10</f>
        <v>42</v>
      </c>
      <c r="D11" s="23">
        <v>0</v>
      </c>
      <c r="E11" s="23">
        <v>1</v>
      </c>
      <c r="F11" s="23">
        <v>0</v>
      </c>
      <c r="G11" s="33">
        <v>1</v>
      </c>
      <c r="H11" s="33">
        <v>1</v>
      </c>
      <c r="I11" s="33">
        <v>0</v>
      </c>
      <c r="J11" s="23">
        <v>0</v>
      </c>
      <c r="K11" s="23">
        <v>0</v>
      </c>
      <c r="L11" s="23">
        <v>1</v>
      </c>
      <c r="M11" s="33">
        <v>1</v>
      </c>
      <c r="N11" s="33">
        <v>0</v>
      </c>
      <c r="O11" s="33">
        <v>0</v>
      </c>
      <c r="P11" s="84">
        <f t="shared" si="0"/>
        <v>5</v>
      </c>
      <c r="Q11" s="95">
        <f>SUMPRODUCT(D11:O11,D$18:O$18)</f>
        <v>24</v>
      </c>
      <c r="R11" s="84">
        <f>RANK(P11,P$7:P$17)</f>
        <v>5</v>
      </c>
      <c r="S11" s="14">
        <v>5</v>
      </c>
      <c r="T11" s="84">
        <f>P11+Tur1!P11+Tur2!P11+Tur3!P11</f>
        <v>19</v>
      </c>
      <c r="U11" s="11">
        <f>Q11+Tur1!Q11+Tur2!Q11+Tur3!Q11</f>
        <v>57</v>
      </c>
      <c r="V11" s="159">
        <f>Sum!O11</f>
        <v>8</v>
      </c>
      <c r="X11" s="28">
        <f t="shared" si="1"/>
        <v>5024</v>
      </c>
    </row>
    <row r="12" spans="1:24" s="82" customFormat="1" ht="18" thickBot="1">
      <c r="A12" s="79"/>
      <c r="B12" s="15">
        <v>6</v>
      </c>
      <c r="C12" s="85" t="str">
        <f>List!C11</f>
        <v>Ума Палата N6</v>
      </c>
      <c r="D12" s="36">
        <v>1</v>
      </c>
      <c r="E12" s="36">
        <v>0</v>
      </c>
      <c r="F12" s="36">
        <v>0</v>
      </c>
      <c r="G12" s="37">
        <v>0</v>
      </c>
      <c r="H12" s="37">
        <v>1</v>
      </c>
      <c r="I12" s="37">
        <v>1</v>
      </c>
      <c r="J12" s="36">
        <v>0</v>
      </c>
      <c r="K12" s="36">
        <v>1</v>
      </c>
      <c r="L12" s="36">
        <v>1</v>
      </c>
      <c r="M12" s="37">
        <v>0</v>
      </c>
      <c r="N12" s="37">
        <v>0</v>
      </c>
      <c r="O12" s="37">
        <v>0</v>
      </c>
      <c r="P12" s="86">
        <f t="shared" si="0"/>
        <v>5</v>
      </c>
      <c r="Q12" s="96">
        <f>SUMPRODUCT(D12:O12,D$18:O$18)</f>
        <v>20</v>
      </c>
      <c r="R12" s="86">
        <f>RANK(P12,P$7:P$17)</f>
        <v>5</v>
      </c>
      <c r="S12" s="17">
        <v>6</v>
      </c>
      <c r="T12" s="86">
        <f>P12+Tur1!P12+Tur2!P12+Tur3!P12</f>
        <v>22</v>
      </c>
      <c r="U12" s="16">
        <f>Q12+Tur1!Q12+Tur2!Q12+Tur3!Q12</f>
        <v>86</v>
      </c>
      <c r="V12" s="160">
        <f>Sum!O12</f>
        <v>5</v>
      </c>
      <c r="X12" s="28">
        <f t="shared" si="1"/>
        <v>5020</v>
      </c>
    </row>
    <row r="13" spans="1:24" s="82" customFormat="1" ht="17.25">
      <c r="A13" s="79"/>
      <c r="B13" s="39">
        <v>7</v>
      </c>
      <c r="C13" s="80" t="str">
        <f>List!C12</f>
        <v>Ридонахалы</v>
      </c>
      <c r="D13" s="41">
        <v>0</v>
      </c>
      <c r="E13" s="41">
        <v>0</v>
      </c>
      <c r="F13" s="41">
        <v>0</v>
      </c>
      <c r="G13" s="42">
        <v>0</v>
      </c>
      <c r="H13" s="42">
        <v>1</v>
      </c>
      <c r="I13" s="42">
        <v>1</v>
      </c>
      <c r="J13" s="41">
        <v>0</v>
      </c>
      <c r="K13" s="41">
        <v>1</v>
      </c>
      <c r="L13" s="41">
        <v>0</v>
      </c>
      <c r="M13" s="42">
        <v>1</v>
      </c>
      <c r="N13" s="42">
        <v>0</v>
      </c>
      <c r="O13" s="42">
        <v>0</v>
      </c>
      <c r="P13" s="81">
        <f t="shared" si="0"/>
        <v>4</v>
      </c>
      <c r="Q13" s="94">
        <f>SUMPRODUCT(D13:O13,D$18:O$18)</f>
        <v>13</v>
      </c>
      <c r="R13" s="81">
        <f>RANK(P13,P$7:P$17)</f>
        <v>8</v>
      </c>
      <c r="S13" s="43">
        <v>7</v>
      </c>
      <c r="T13" s="81">
        <f>P13+Tur1!P13+Tur2!P13+Tur3!P13</f>
        <v>17</v>
      </c>
      <c r="U13" s="40">
        <f>Q13+Tur1!Q13+Tur2!Q13+Tur3!Q13</f>
        <v>38</v>
      </c>
      <c r="V13" s="158">
        <f>Sum!O13</f>
        <v>10</v>
      </c>
      <c r="X13" s="28">
        <f t="shared" si="1"/>
        <v>4013</v>
      </c>
    </row>
    <row r="14" spans="1:24" s="82" customFormat="1" ht="17.25">
      <c r="A14" s="79"/>
      <c r="B14" s="13">
        <v>8</v>
      </c>
      <c r="C14" s="83" t="str">
        <f>List!C13</f>
        <v>Суббота, 13-е</v>
      </c>
      <c r="D14" s="23">
        <v>1</v>
      </c>
      <c r="E14" s="23">
        <v>1</v>
      </c>
      <c r="F14" s="23">
        <v>0</v>
      </c>
      <c r="G14" s="33">
        <v>0</v>
      </c>
      <c r="H14" s="33">
        <v>1</v>
      </c>
      <c r="I14" s="33">
        <v>0</v>
      </c>
      <c r="J14" s="23">
        <v>0</v>
      </c>
      <c r="K14" s="23">
        <v>1</v>
      </c>
      <c r="L14" s="23">
        <v>1</v>
      </c>
      <c r="M14" s="33">
        <v>1</v>
      </c>
      <c r="N14" s="33">
        <v>0</v>
      </c>
      <c r="O14" s="33">
        <v>1</v>
      </c>
      <c r="P14" s="84">
        <f t="shared" si="0"/>
        <v>7</v>
      </c>
      <c r="Q14" s="95">
        <f>SUMPRODUCT(D14:O14,D$18:O$18)</f>
        <v>34</v>
      </c>
      <c r="R14" s="84">
        <f>RANK(P14,P$7:P$17)</f>
        <v>1</v>
      </c>
      <c r="S14" s="14">
        <v>8</v>
      </c>
      <c r="T14" s="84">
        <f>P14+Tur1!P14+Tur2!P14+Tur3!P14</f>
        <v>32</v>
      </c>
      <c r="U14" s="11">
        <f>Q14+Tur1!Q14+Tur2!Q14+Tur3!Q14</f>
        <v>140</v>
      </c>
      <c r="V14" s="159">
        <f>Sum!O14</f>
        <v>1</v>
      </c>
      <c r="X14" s="28">
        <f t="shared" si="1"/>
        <v>7034</v>
      </c>
    </row>
    <row r="15" spans="1:24" s="82" customFormat="1" ht="18" thickBot="1">
      <c r="A15" s="79"/>
      <c r="B15" s="15">
        <v>9</v>
      </c>
      <c r="C15" s="85" t="str">
        <f>List!C14</f>
        <v>Аст Алхор</v>
      </c>
      <c r="D15" s="36">
        <v>1</v>
      </c>
      <c r="E15" s="36">
        <v>1</v>
      </c>
      <c r="F15" s="36">
        <v>0</v>
      </c>
      <c r="G15" s="37">
        <v>0</v>
      </c>
      <c r="H15" s="37">
        <v>1</v>
      </c>
      <c r="I15" s="37">
        <v>0</v>
      </c>
      <c r="J15" s="36">
        <v>0</v>
      </c>
      <c r="K15" s="36">
        <v>0</v>
      </c>
      <c r="L15" s="36">
        <v>0</v>
      </c>
      <c r="M15" s="37">
        <v>1</v>
      </c>
      <c r="N15" s="37">
        <v>0</v>
      </c>
      <c r="O15" s="37">
        <v>0</v>
      </c>
      <c r="P15" s="86">
        <f t="shared" si="0"/>
        <v>4</v>
      </c>
      <c r="Q15" s="96">
        <f>SUMPRODUCT(D15:O15,D$18:O$18)</f>
        <v>15</v>
      </c>
      <c r="R15" s="86">
        <f>RANK(P15,P$7:P$17)</f>
        <v>8</v>
      </c>
      <c r="S15" s="17">
        <v>9</v>
      </c>
      <c r="T15" s="86">
        <f>P15+Tur1!P15+Tur2!P15+Tur3!P15</f>
        <v>20</v>
      </c>
      <c r="U15" s="16">
        <f>Q15+Tur1!Q15+Tur2!Q15+Tur3!Q15</f>
        <v>61</v>
      </c>
      <c r="V15" s="160">
        <f>Sum!O15</f>
        <v>6</v>
      </c>
      <c r="X15" s="28">
        <f t="shared" si="1"/>
        <v>4015</v>
      </c>
    </row>
    <row r="16" spans="1:24" s="82" customFormat="1" ht="17.25">
      <c r="A16" s="79"/>
      <c r="B16" s="39">
        <v>10</v>
      </c>
      <c r="C16" s="80" t="str">
        <f>List!C15</f>
        <v>Харизматики</v>
      </c>
      <c r="D16" s="41">
        <v>0</v>
      </c>
      <c r="E16" s="41">
        <v>0</v>
      </c>
      <c r="F16" s="41">
        <v>0</v>
      </c>
      <c r="G16" s="42">
        <v>0</v>
      </c>
      <c r="H16" s="42">
        <v>1</v>
      </c>
      <c r="I16" s="42">
        <v>0</v>
      </c>
      <c r="J16" s="41">
        <v>0</v>
      </c>
      <c r="K16" s="41">
        <v>0</v>
      </c>
      <c r="L16" s="41">
        <v>0</v>
      </c>
      <c r="M16" s="42">
        <v>0</v>
      </c>
      <c r="N16" s="42">
        <v>0</v>
      </c>
      <c r="O16" s="42">
        <v>0</v>
      </c>
      <c r="P16" s="81">
        <f t="shared" si="0"/>
        <v>1</v>
      </c>
      <c r="Q16" s="94">
        <f>SUMPRODUCT(D16:O16,D$18:O$18)</f>
        <v>0</v>
      </c>
      <c r="R16" s="81">
        <f>RANK(P16,P$7:P$17)</f>
        <v>11</v>
      </c>
      <c r="S16" s="43">
        <v>10</v>
      </c>
      <c r="T16" s="81">
        <f>P16+Tur1!P16+Tur2!P16+Tur3!P16</f>
        <v>15</v>
      </c>
      <c r="U16" s="40">
        <f>Q16+Tur1!Q16+Tur2!Q16+Tur3!Q16</f>
        <v>39</v>
      </c>
      <c r="V16" s="158">
        <f>Sum!O16</f>
        <v>11</v>
      </c>
      <c r="X16" s="28">
        <f t="shared" si="1"/>
        <v>1000</v>
      </c>
    </row>
    <row r="17" spans="1:24" s="82" customFormat="1" ht="18" thickBot="1">
      <c r="A17" s="79"/>
      <c r="B17" s="15">
        <v>11</v>
      </c>
      <c r="C17" s="85" t="str">
        <f>List!C16</f>
        <v>Sans Nom</v>
      </c>
      <c r="D17" s="36">
        <v>0</v>
      </c>
      <c r="E17" s="36">
        <v>0</v>
      </c>
      <c r="F17" s="36">
        <v>0</v>
      </c>
      <c r="G17" s="37">
        <v>1</v>
      </c>
      <c r="H17" s="37">
        <v>1</v>
      </c>
      <c r="I17" s="37">
        <v>1</v>
      </c>
      <c r="J17" s="36">
        <v>0</v>
      </c>
      <c r="K17" s="36">
        <v>1</v>
      </c>
      <c r="L17" s="36">
        <v>0</v>
      </c>
      <c r="M17" s="37">
        <v>0</v>
      </c>
      <c r="N17" s="37">
        <v>0</v>
      </c>
      <c r="O17" s="37">
        <v>0</v>
      </c>
      <c r="P17" s="86">
        <f t="shared" si="0"/>
        <v>4</v>
      </c>
      <c r="Q17" s="96">
        <f>SUMPRODUCT(D17:O17,D$18:O$18)</f>
        <v>17</v>
      </c>
      <c r="R17" s="86">
        <f>RANK(P17,P$7:P$17)</f>
        <v>8</v>
      </c>
      <c r="S17" s="17">
        <v>11</v>
      </c>
      <c r="T17" s="86">
        <f>P17+Tur1!P17+Tur2!P17+Tur3!P17</f>
        <v>18</v>
      </c>
      <c r="U17" s="16">
        <f>Q17+Tur1!Q17+Tur2!Q17+Tur3!Q17</f>
        <v>45</v>
      </c>
      <c r="V17" s="160">
        <f>Sum!O17</f>
        <v>9</v>
      </c>
      <c r="X17" s="28">
        <f t="shared" si="1"/>
        <v>4017</v>
      </c>
    </row>
    <row r="18" spans="1:24" s="89" customFormat="1" ht="15" thickBot="1">
      <c r="A18" s="88"/>
      <c r="B18" s="30"/>
      <c r="C18" s="30"/>
      <c r="D18" s="155">
        <f>$S$3-SUM(D7:D17)</f>
        <v>5</v>
      </c>
      <c r="E18" s="156">
        <f>$S$3-SUM(E7:E17)</f>
        <v>6</v>
      </c>
      <c r="F18" s="156">
        <f>$S$3-SUM(F7:F17)</f>
        <v>10</v>
      </c>
      <c r="G18" s="156">
        <f>$S$3-SUM(G7:G17)</f>
        <v>8</v>
      </c>
      <c r="H18" s="156">
        <f>$S$3-SUM(H7:H17)</f>
        <v>0</v>
      </c>
      <c r="I18" s="156">
        <f>$S$3-SUM(I7:I17)</f>
        <v>5</v>
      </c>
      <c r="J18" s="156">
        <f>$S$3-SUM(J7:J17)</f>
        <v>11</v>
      </c>
      <c r="K18" s="156">
        <f>$S$3-SUM(K7:K17)</f>
        <v>4</v>
      </c>
      <c r="L18" s="156">
        <f>$S$3-SUM(L7:L17)</f>
        <v>6</v>
      </c>
      <c r="M18" s="156">
        <f>$S$3-SUM(M7:M17)</f>
        <v>4</v>
      </c>
      <c r="N18" s="156">
        <f>$S$3-SUM(N7:N17)</f>
        <v>10</v>
      </c>
      <c r="O18" s="156">
        <f>$S$3-SUM(O7:O17)</f>
        <v>9</v>
      </c>
      <c r="P18" s="30"/>
      <c r="Q18" s="30"/>
      <c r="R18" s="30"/>
      <c r="S18" s="30"/>
      <c r="T18" s="30"/>
      <c r="U18" s="30"/>
      <c r="V18" s="30"/>
      <c r="X18" s="34"/>
    </row>
  </sheetData>
  <mergeCells count="6">
    <mergeCell ref="B1:S1"/>
    <mergeCell ref="P3:R3"/>
    <mergeCell ref="B5:B6"/>
    <mergeCell ref="C5:C6"/>
    <mergeCell ref="S5:S6"/>
    <mergeCell ref="B3:C3"/>
  </mergeCells>
  <dataValidations count="1">
    <dataValidation type="whole" allowBlank="1" showInputMessage="1" showErrorMessage="1" errorTitle="Wrong number" error="Введите 0 или 1" sqref="D7:O17">
      <formula1>0</formula1>
      <formula2>1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B1:T20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P5" sqref="P5:P6"/>
    </sheetView>
  </sheetViews>
  <sheetFormatPr defaultColWidth="9.00390625" defaultRowHeight="12.75"/>
  <cols>
    <col min="1" max="1" width="1.37890625" style="117" customWidth="1"/>
    <col min="2" max="2" width="4.50390625" style="117" customWidth="1"/>
    <col min="3" max="3" width="25.50390625" style="117" customWidth="1"/>
    <col min="4" max="4" width="4.875" style="117" customWidth="1"/>
    <col min="5" max="5" width="7.375" style="117" customWidth="1"/>
    <col min="6" max="6" width="4.875" style="117" customWidth="1"/>
    <col min="7" max="7" width="7.375" style="117" customWidth="1"/>
    <col min="8" max="8" width="4.875" style="117" customWidth="1"/>
    <col min="9" max="9" width="7.375" style="117" customWidth="1"/>
    <col min="10" max="10" width="4.875" style="117" customWidth="1"/>
    <col min="11" max="11" width="7.375" style="117" customWidth="1"/>
    <col min="12" max="12" width="7.625" style="117" customWidth="1"/>
    <col min="13" max="13" width="10.375" style="117" customWidth="1"/>
    <col min="14" max="14" width="20.50390625" style="116" hidden="1" customWidth="1"/>
    <col min="15" max="15" width="7.625" style="117" customWidth="1"/>
    <col min="16" max="16" width="13.375" style="117" bestFit="1" customWidth="1"/>
    <col min="17" max="17" width="4.875" style="117" customWidth="1"/>
    <col min="18" max="18" width="8.875" style="5" customWidth="1"/>
    <col min="19" max="19" width="8.875" style="117" hidden="1" customWidth="1"/>
    <col min="20" max="16384" width="8.875" style="117" customWidth="1"/>
  </cols>
  <sheetData>
    <row r="1" spans="2:20" s="2" customFormat="1" ht="27.75" customHeight="1">
      <c r="B1" s="130" t="s">
        <v>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62"/>
      <c r="S1" s="62"/>
      <c r="T1" s="62"/>
    </row>
    <row r="2" spans="3:14" s="5" customFormat="1" ht="6" customHeight="1">
      <c r="C2" s="3"/>
      <c r="D2" s="4"/>
      <c r="E2" s="6"/>
      <c r="F2" s="4"/>
      <c r="G2" s="6"/>
      <c r="H2" s="4"/>
      <c r="I2" s="6"/>
      <c r="J2" s="4"/>
      <c r="K2" s="6"/>
      <c r="L2" s="6"/>
      <c r="M2" s="6"/>
      <c r="N2" s="66"/>
    </row>
    <row r="3" spans="2:20" s="5" customFormat="1" ht="20.25">
      <c r="B3" s="132" t="s">
        <v>10</v>
      </c>
      <c r="C3" s="132"/>
      <c r="D3" s="132"/>
      <c r="E3" s="132"/>
      <c r="F3" s="132"/>
      <c r="G3" s="132"/>
      <c r="H3" s="132"/>
      <c r="I3" s="132"/>
      <c r="J3" s="132"/>
      <c r="K3" s="132"/>
      <c r="L3" s="131" t="s">
        <v>8</v>
      </c>
      <c r="M3" s="131"/>
      <c r="N3" s="131"/>
      <c r="O3" s="131"/>
      <c r="P3" s="118">
        <f>List!$G$3</f>
        <v>11</v>
      </c>
      <c r="Q3" s="27"/>
      <c r="T3" s="65"/>
    </row>
    <row r="4" spans="3:14" s="5" customFormat="1" ht="6" customHeight="1" thickBot="1">
      <c r="C4" s="3"/>
      <c r="D4" s="4"/>
      <c r="E4" s="6"/>
      <c r="F4" s="4"/>
      <c r="G4" s="6"/>
      <c r="H4" s="4"/>
      <c r="I4" s="6"/>
      <c r="J4" s="4"/>
      <c r="K4" s="6"/>
      <c r="L4" s="6"/>
      <c r="M4" s="6"/>
      <c r="N4" s="66"/>
    </row>
    <row r="5" spans="2:18" s="98" customFormat="1" ht="18" customHeight="1">
      <c r="B5" s="143" t="s">
        <v>9</v>
      </c>
      <c r="C5" s="149" t="s">
        <v>5</v>
      </c>
      <c r="D5" s="141" t="s">
        <v>19</v>
      </c>
      <c r="E5" s="141"/>
      <c r="F5" s="141" t="s">
        <v>18</v>
      </c>
      <c r="G5" s="142"/>
      <c r="H5" s="141" t="s">
        <v>21</v>
      </c>
      <c r="I5" s="141"/>
      <c r="J5" s="141" t="s">
        <v>22</v>
      </c>
      <c r="K5" s="142"/>
      <c r="L5" s="145" t="s">
        <v>6</v>
      </c>
      <c r="M5" s="145" t="s">
        <v>0</v>
      </c>
      <c r="N5" s="97"/>
      <c r="O5" s="147" t="s">
        <v>17</v>
      </c>
      <c r="P5" s="172" t="s">
        <v>50</v>
      </c>
      <c r="Q5" s="151" t="s">
        <v>9</v>
      </c>
      <c r="R5" s="10"/>
    </row>
    <row r="6" spans="2:18" s="98" customFormat="1" ht="18" thickBot="1">
      <c r="B6" s="144"/>
      <c r="C6" s="150"/>
      <c r="D6" s="69" t="s">
        <v>16</v>
      </c>
      <c r="E6" s="69" t="s">
        <v>15</v>
      </c>
      <c r="F6" s="69" t="s">
        <v>16</v>
      </c>
      <c r="G6" s="76" t="s">
        <v>15</v>
      </c>
      <c r="H6" s="69" t="s">
        <v>16</v>
      </c>
      <c r="I6" s="69" t="s">
        <v>15</v>
      </c>
      <c r="J6" s="69" t="s">
        <v>16</v>
      </c>
      <c r="K6" s="76" t="s">
        <v>15</v>
      </c>
      <c r="L6" s="146"/>
      <c r="M6" s="146"/>
      <c r="N6" s="100"/>
      <c r="O6" s="148"/>
      <c r="P6" s="171"/>
      <c r="Q6" s="152"/>
      <c r="R6" s="10"/>
    </row>
    <row r="7" spans="2:19" s="98" customFormat="1" ht="17.25">
      <c r="B7" s="53">
        <v>1</v>
      </c>
      <c r="C7" s="164" t="str">
        <f>List!C6</f>
        <v>Веретено</v>
      </c>
      <c r="D7" s="40">
        <f>Tur1!$P7</f>
        <v>6</v>
      </c>
      <c r="E7" s="81">
        <f>Tur1!$Q7</f>
        <v>16</v>
      </c>
      <c r="F7" s="40">
        <f>Tur2!$P7</f>
        <v>4</v>
      </c>
      <c r="G7" s="110">
        <f>Tur2!$Q7</f>
        <v>6</v>
      </c>
      <c r="H7" s="40">
        <f>Tur3!$P7</f>
        <v>4</v>
      </c>
      <c r="I7" s="81">
        <f>Tur3!$Q7</f>
        <v>20</v>
      </c>
      <c r="J7" s="40">
        <f>Tur4!$P7</f>
        <v>6</v>
      </c>
      <c r="K7" s="110">
        <f>Tur4!$Q7</f>
        <v>26</v>
      </c>
      <c r="L7" s="165">
        <f>SUM(Tur1:Tur4!$P7)</f>
        <v>20</v>
      </c>
      <c r="M7" s="165">
        <f>SUM(Tur1:Tur4!$Q7)</f>
        <v>68</v>
      </c>
      <c r="N7" s="166">
        <f>L7*10000+M7</f>
        <v>200068</v>
      </c>
      <c r="O7" s="111">
        <f>RANK(L7,L$7:L$17)</f>
        <v>6</v>
      </c>
      <c r="P7" s="111">
        <f>RANK(N7,N$7:N$17)</f>
        <v>6</v>
      </c>
      <c r="Q7" s="53">
        <v>1</v>
      </c>
      <c r="R7" s="10"/>
      <c r="S7" s="98" t="str">
        <f>C7</f>
        <v>Веретено</v>
      </c>
    </row>
    <row r="8" spans="2:19" s="98" customFormat="1" ht="17.25">
      <c r="B8" s="47">
        <v>2</v>
      </c>
      <c r="C8" s="101" t="str">
        <f>List!C7</f>
        <v>КВН</v>
      </c>
      <c r="D8" s="18">
        <f>Tur1!$P8</f>
        <v>6</v>
      </c>
      <c r="E8" s="87">
        <f>Tur1!$Q8</f>
        <v>27</v>
      </c>
      <c r="F8" s="18">
        <f>Tur2!$P8</f>
        <v>8</v>
      </c>
      <c r="G8" s="102">
        <f>Tur2!$Q8</f>
        <v>23</v>
      </c>
      <c r="H8" s="18">
        <f>Tur3!$P8</f>
        <v>5</v>
      </c>
      <c r="I8" s="87">
        <f>Tur3!$Q8</f>
        <v>30</v>
      </c>
      <c r="J8" s="18">
        <f>Tur4!$P8</f>
        <v>5</v>
      </c>
      <c r="K8" s="102">
        <f>Tur4!$Q8</f>
        <v>23</v>
      </c>
      <c r="L8" s="103">
        <f>SUM(Tur1:Tur4!$P8)</f>
        <v>24</v>
      </c>
      <c r="M8" s="103">
        <f>SUM(Tur1:Tur4!$Q8)</f>
        <v>103</v>
      </c>
      <c r="N8" s="104">
        <f aca="true" t="shared" si="0" ref="N8:N17">L8*10000+M8</f>
        <v>240103</v>
      </c>
      <c r="O8" s="105">
        <f>RANK(L8,L$7:L$17)</f>
        <v>3</v>
      </c>
      <c r="P8" s="105">
        <f>RANK(N8,N$7:N$17)</f>
        <v>3</v>
      </c>
      <c r="Q8" s="67">
        <v>2</v>
      </c>
      <c r="R8" s="10"/>
      <c r="S8" s="98" t="str">
        <f aca="true" t="shared" si="1" ref="S8:S17">C8</f>
        <v>КВН</v>
      </c>
    </row>
    <row r="9" spans="2:19" s="98" customFormat="1" ht="18" thickBot="1">
      <c r="B9" s="48">
        <v>3</v>
      </c>
      <c r="C9" s="161" t="str">
        <f>List!C8</f>
        <v>Вестимо</v>
      </c>
      <c r="D9" s="112">
        <f>Tur1!$P9</f>
        <v>6</v>
      </c>
      <c r="E9" s="113">
        <f>Tur1!$Q9</f>
        <v>19</v>
      </c>
      <c r="F9" s="112">
        <f>Tur2!$P9</f>
        <v>8</v>
      </c>
      <c r="G9" s="114">
        <f>Tur2!$Q9</f>
        <v>22</v>
      </c>
      <c r="H9" s="112">
        <f>Tur3!$P9</f>
        <v>4</v>
      </c>
      <c r="I9" s="113">
        <f>Tur3!$Q9</f>
        <v>19</v>
      </c>
      <c r="J9" s="112">
        <f>Tur4!$P9</f>
        <v>6</v>
      </c>
      <c r="K9" s="114">
        <f>Tur4!$Q9</f>
        <v>33</v>
      </c>
      <c r="L9" s="99">
        <f>SUM(Tur1:Tur4!$P9)</f>
        <v>24</v>
      </c>
      <c r="M9" s="99">
        <f>SUM(Tur1:Tur4!$Q9)</f>
        <v>93</v>
      </c>
      <c r="N9" s="163">
        <f t="shared" si="0"/>
        <v>240093</v>
      </c>
      <c r="O9" s="115">
        <f>RANK(L9,L$7:L$17)</f>
        <v>3</v>
      </c>
      <c r="P9" s="115">
        <f>RANK(N9,N$7:N$17)</f>
        <v>4</v>
      </c>
      <c r="Q9" s="75">
        <v>3</v>
      </c>
      <c r="R9" s="10"/>
      <c r="S9" s="98" t="str">
        <f t="shared" si="1"/>
        <v>Вестимо</v>
      </c>
    </row>
    <row r="10" spans="2:19" s="98" customFormat="1" ht="17.25">
      <c r="B10" s="67">
        <v>4</v>
      </c>
      <c r="C10" s="101" t="str">
        <f>List!C9</f>
        <v>Саша и Медведи</v>
      </c>
      <c r="D10" s="18">
        <f>Tur1!$P10</f>
        <v>7</v>
      </c>
      <c r="E10" s="87">
        <f>Tur1!$Q10</f>
        <v>24</v>
      </c>
      <c r="F10" s="18">
        <f>Tur2!$P10</f>
        <v>8</v>
      </c>
      <c r="G10" s="102">
        <f>Tur2!$Q10</f>
        <v>22</v>
      </c>
      <c r="H10" s="18">
        <f>Tur3!$P10</f>
        <v>9</v>
      </c>
      <c r="I10" s="87">
        <f>Tur3!$Q10</f>
        <v>53</v>
      </c>
      <c r="J10" s="18">
        <f>Tur4!$P10</f>
        <v>7</v>
      </c>
      <c r="K10" s="102">
        <f>Tur4!$Q10</f>
        <v>33</v>
      </c>
      <c r="L10" s="103">
        <f>SUM(Tur1:Tur4!$P10)</f>
        <v>31</v>
      </c>
      <c r="M10" s="103">
        <f>SUM(Tur1:Tur4!$Q10)</f>
        <v>132</v>
      </c>
      <c r="N10" s="104">
        <f t="shared" si="0"/>
        <v>310132</v>
      </c>
      <c r="O10" s="105">
        <f>RANK(L10,L$7:L$17)</f>
        <v>2</v>
      </c>
      <c r="P10" s="105">
        <f>RANK(N10,N$7:N$17)</f>
        <v>2</v>
      </c>
      <c r="Q10" s="67">
        <v>4</v>
      </c>
      <c r="R10" s="10"/>
      <c r="S10" s="98" t="str">
        <f t="shared" si="1"/>
        <v>Саша и Медведи</v>
      </c>
    </row>
    <row r="11" spans="2:19" s="98" customFormat="1" ht="17.25">
      <c r="B11" s="47">
        <v>5</v>
      </c>
      <c r="C11" s="101">
        <f>List!C10</f>
        <v>42</v>
      </c>
      <c r="D11" s="18">
        <f>Tur1!$P11</f>
        <v>5</v>
      </c>
      <c r="E11" s="87">
        <f>Tur1!$Q11</f>
        <v>14</v>
      </c>
      <c r="F11" s="18">
        <f>Tur2!$P11</f>
        <v>7</v>
      </c>
      <c r="G11" s="102">
        <f>Tur2!$Q11</f>
        <v>15</v>
      </c>
      <c r="H11" s="18">
        <f>Tur3!$P11</f>
        <v>2</v>
      </c>
      <c r="I11" s="87">
        <f>Tur3!$Q11</f>
        <v>4</v>
      </c>
      <c r="J11" s="18">
        <f>Tur4!$P11</f>
        <v>5</v>
      </c>
      <c r="K11" s="102">
        <f>Tur4!$Q11</f>
        <v>24</v>
      </c>
      <c r="L11" s="103">
        <f>SUM(Tur1:Tur4!$P11)</f>
        <v>19</v>
      </c>
      <c r="M11" s="103">
        <f>SUM(Tur1:Tur4!$Q11)</f>
        <v>57</v>
      </c>
      <c r="N11" s="104">
        <f t="shared" si="0"/>
        <v>190057</v>
      </c>
      <c r="O11" s="105">
        <f>RANK(L11,L$7:L$17)</f>
        <v>8</v>
      </c>
      <c r="P11" s="105">
        <f>RANK(N11,N$7:N$17)</f>
        <v>8</v>
      </c>
      <c r="Q11" s="67">
        <v>5</v>
      </c>
      <c r="R11" s="10"/>
      <c r="S11" s="98">
        <f t="shared" si="1"/>
        <v>42</v>
      </c>
    </row>
    <row r="12" spans="2:19" s="98" customFormat="1" ht="18" thickBot="1">
      <c r="B12" s="70">
        <v>6</v>
      </c>
      <c r="C12" s="167" t="str">
        <f>List!C11</f>
        <v>Ума Палата N6</v>
      </c>
      <c r="D12" s="106">
        <f>Tur1!$P12</f>
        <v>5</v>
      </c>
      <c r="E12" s="107">
        <f>Tur1!$Q12</f>
        <v>14</v>
      </c>
      <c r="F12" s="106">
        <f>Tur2!$P12</f>
        <v>6</v>
      </c>
      <c r="G12" s="108">
        <f>Tur2!$Q12</f>
        <v>23</v>
      </c>
      <c r="H12" s="106">
        <f>Tur3!$P12</f>
        <v>6</v>
      </c>
      <c r="I12" s="107">
        <f>Tur3!$Q12</f>
        <v>29</v>
      </c>
      <c r="J12" s="106">
        <f>Tur4!$P12</f>
        <v>5</v>
      </c>
      <c r="K12" s="108">
        <f>Tur4!$Q12</f>
        <v>20</v>
      </c>
      <c r="L12" s="168">
        <f>SUM(Tur1:Tur4!$P12)</f>
        <v>22</v>
      </c>
      <c r="M12" s="168">
        <f>SUM(Tur1:Tur4!$Q12)</f>
        <v>86</v>
      </c>
      <c r="N12" s="169">
        <f t="shared" si="0"/>
        <v>220086</v>
      </c>
      <c r="O12" s="109">
        <f>RANK(L12,L$7:L$17)</f>
        <v>5</v>
      </c>
      <c r="P12" s="109">
        <f>RANK(N12,N$7:N$17)</f>
        <v>5</v>
      </c>
      <c r="Q12" s="74">
        <v>6</v>
      </c>
      <c r="R12" s="10"/>
      <c r="S12" s="98" t="str">
        <f t="shared" si="1"/>
        <v>Ума Палата N6</v>
      </c>
    </row>
    <row r="13" spans="2:19" s="98" customFormat="1" ht="17.25">
      <c r="B13" s="53">
        <v>7</v>
      </c>
      <c r="C13" s="164" t="str">
        <f>List!C12</f>
        <v>Ридонахалы</v>
      </c>
      <c r="D13" s="40">
        <f>Tur1!$P13</f>
        <v>5</v>
      </c>
      <c r="E13" s="81">
        <f>Tur1!$Q13</f>
        <v>10</v>
      </c>
      <c r="F13" s="40">
        <f>Tur2!$P13</f>
        <v>6</v>
      </c>
      <c r="G13" s="110">
        <f>Tur2!$Q13</f>
        <v>11</v>
      </c>
      <c r="H13" s="40">
        <f>Tur3!$P13</f>
        <v>2</v>
      </c>
      <c r="I13" s="81">
        <f>Tur3!$Q13</f>
        <v>4</v>
      </c>
      <c r="J13" s="40">
        <f>Tur4!$P13</f>
        <v>4</v>
      </c>
      <c r="K13" s="110">
        <f>Tur4!$Q13</f>
        <v>13</v>
      </c>
      <c r="L13" s="165">
        <f>SUM(Tur1:Tur4!$P13)</f>
        <v>17</v>
      </c>
      <c r="M13" s="165">
        <f>SUM(Tur1:Tur4!$Q13)</f>
        <v>38</v>
      </c>
      <c r="N13" s="166">
        <f t="shared" si="0"/>
        <v>170038</v>
      </c>
      <c r="O13" s="111">
        <f>RANK(L13,L$7:L$17)</f>
        <v>10</v>
      </c>
      <c r="P13" s="111">
        <f>RANK(N13,N$7:N$17)</f>
        <v>10</v>
      </c>
      <c r="Q13" s="53">
        <v>7</v>
      </c>
      <c r="R13" s="10"/>
      <c r="S13" s="98" t="str">
        <f t="shared" si="1"/>
        <v>Ридонахалы</v>
      </c>
    </row>
    <row r="14" spans="2:19" s="98" customFormat="1" ht="17.25">
      <c r="B14" s="47">
        <v>8</v>
      </c>
      <c r="C14" s="101" t="str">
        <f>List!C13</f>
        <v>Суббота, 13-е</v>
      </c>
      <c r="D14" s="18">
        <f>Tur1!$P14</f>
        <v>8</v>
      </c>
      <c r="E14" s="87">
        <f>Tur1!$Q14</f>
        <v>29</v>
      </c>
      <c r="F14" s="18">
        <f>Tur2!$P14</f>
        <v>9</v>
      </c>
      <c r="G14" s="102">
        <f>Tur2!$Q14</f>
        <v>32</v>
      </c>
      <c r="H14" s="18">
        <f>Tur3!$P14</f>
        <v>8</v>
      </c>
      <c r="I14" s="87">
        <f>Tur3!$Q14</f>
        <v>45</v>
      </c>
      <c r="J14" s="18">
        <f>Tur4!$P14</f>
        <v>7</v>
      </c>
      <c r="K14" s="102">
        <f>Tur4!$Q14</f>
        <v>34</v>
      </c>
      <c r="L14" s="103">
        <f>SUM(Tur1:Tur4!$P14)</f>
        <v>32</v>
      </c>
      <c r="M14" s="103">
        <f>SUM(Tur1:Tur4!$Q14)</f>
        <v>140</v>
      </c>
      <c r="N14" s="104">
        <f t="shared" si="0"/>
        <v>320140</v>
      </c>
      <c r="O14" s="105">
        <f>RANK(L14,L$7:L$17)</f>
        <v>1</v>
      </c>
      <c r="P14" s="105">
        <f>RANK(N14,N$7:N$17)</f>
        <v>1</v>
      </c>
      <c r="Q14" s="67">
        <v>8</v>
      </c>
      <c r="R14" s="10"/>
      <c r="S14" s="98" t="str">
        <f t="shared" si="1"/>
        <v>Суббота, 13-е</v>
      </c>
    </row>
    <row r="15" spans="2:19" s="98" customFormat="1" ht="18" thickBot="1">
      <c r="B15" s="48">
        <v>9</v>
      </c>
      <c r="C15" s="161" t="str">
        <f>List!C14</f>
        <v>Аст Алхор</v>
      </c>
      <c r="D15" s="112">
        <f>Tur1!$P15</f>
        <v>6</v>
      </c>
      <c r="E15" s="113">
        <f>Tur1!$Q15</f>
        <v>12</v>
      </c>
      <c r="F15" s="112">
        <f>Tur2!$P15</f>
        <v>7</v>
      </c>
      <c r="G15" s="114">
        <f>Tur2!$Q15</f>
        <v>20</v>
      </c>
      <c r="H15" s="112">
        <f>Tur3!$P15</f>
        <v>3</v>
      </c>
      <c r="I15" s="113">
        <f>Tur3!$Q15</f>
        <v>14</v>
      </c>
      <c r="J15" s="112">
        <f>Tur4!$P15</f>
        <v>4</v>
      </c>
      <c r="K15" s="114">
        <f>Tur4!$Q15</f>
        <v>15</v>
      </c>
      <c r="L15" s="99">
        <f>SUM(Tur1:Tur4!$P15)</f>
        <v>20</v>
      </c>
      <c r="M15" s="99">
        <f>SUM(Tur1:Tur4!$Q15)</f>
        <v>61</v>
      </c>
      <c r="N15" s="163">
        <f t="shared" si="0"/>
        <v>200061</v>
      </c>
      <c r="O15" s="115">
        <f>RANK(L15,L$7:L$17)</f>
        <v>6</v>
      </c>
      <c r="P15" s="115">
        <f>RANK(N15,N$7:N$17)</f>
        <v>7</v>
      </c>
      <c r="Q15" s="75">
        <v>9</v>
      </c>
      <c r="R15" s="10"/>
      <c r="S15" s="98" t="str">
        <f t="shared" si="1"/>
        <v>Аст Алхор</v>
      </c>
    </row>
    <row r="16" spans="2:19" s="98" customFormat="1" ht="17.25">
      <c r="B16" s="67">
        <v>10</v>
      </c>
      <c r="C16" s="101" t="str">
        <f>List!C15</f>
        <v>Харизматики</v>
      </c>
      <c r="D16" s="18">
        <f>Tur1!$P16</f>
        <v>7</v>
      </c>
      <c r="E16" s="87">
        <f>Tur1!$Q16</f>
        <v>21</v>
      </c>
      <c r="F16" s="18">
        <f>Tur2!$P16</f>
        <v>5</v>
      </c>
      <c r="G16" s="102">
        <f>Tur2!$Q16</f>
        <v>11</v>
      </c>
      <c r="H16" s="18">
        <f>Tur3!$P16</f>
        <v>2</v>
      </c>
      <c r="I16" s="87">
        <f>Tur3!$Q16</f>
        <v>7</v>
      </c>
      <c r="J16" s="18">
        <f>Tur4!$P16</f>
        <v>1</v>
      </c>
      <c r="K16" s="102">
        <f>Tur4!$Q16</f>
        <v>0</v>
      </c>
      <c r="L16" s="103">
        <f>SUM(Tur1:Tur4!$P16)</f>
        <v>15</v>
      </c>
      <c r="M16" s="103">
        <f>SUM(Tur1:Tur4!$Q16)</f>
        <v>39</v>
      </c>
      <c r="N16" s="104">
        <f t="shared" si="0"/>
        <v>150039</v>
      </c>
      <c r="O16" s="105">
        <f>RANK(L16,L$7:L$17)</f>
        <v>11</v>
      </c>
      <c r="P16" s="105">
        <f>RANK(N16,N$7:N$17)</f>
        <v>11</v>
      </c>
      <c r="Q16" s="67">
        <v>10</v>
      </c>
      <c r="R16" s="10"/>
      <c r="S16" s="98" t="str">
        <f t="shared" si="1"/>
        <v>Харизматики</v>
      </c>
    </row>
    <row r="17" spans="2:19" s="98" customFormat="1" ht="18" thickBot="1">
      <c r="B17" s="48">
        <v>11</v>
      </c>
      <c r="C17" s="161" t="str">
        <f>List!C16</f>
        <v>Sans Nom</v>
      </c>
      <c r="D17" s="112">
        <f>Tur1!$P17</f>
        <v>5</v>
      </c>
      <c r="E17" s="113">
        <f>Tur1!$Q17</f>
        <v>8</v>
      </c>
      <c r="F17" s="112">
        <f>Tur2!$P17</f>
        <v>5</v>
      </c>
      <c r="G17" s="114">
        <f>Tur2!$Q17</f>
        <v>5</v>
      </c>
      <c r="H17" s="112">
        <f>Tur3!$P17</f>
        <v>4</v>
      </c>
      <c r="I17" s="113">
        <f>Tur3!$Q17</f>
        <v>15</v>
      </c>
      <c r="J17" s="112">
        <f>Tur4!$P17</f>
        <v>4</v>
      </c>
      <c r="K17" s="114">
        <f>Tur4!$Q17</f>
        <v>17</v>
      </c>
      <c r="L17" s="162">
        <f>SUM(Tur1:Tur4!$P17)</f>
        <v>18</v>
      </c>
      <c r="M17" s="162">
        <f>SUM(Tur1:Tur4!$Q17)</f>
        <v>45</v>
      </c>
      <c r="N17" s="163">
        <f t="shared" si="0"/>
        <v>180045</v>
      </c>
      <c r="O17" s="115">
        <f>RANK(L17,L$7:L$17)</f>
        <v>9</v>
      </c>
      <c r="P17" s="115">
        <f>RANK(N17,N$7:N$17)</f>
        <v>9</v>
      </c>
      <c r="Q17" s="75">
        <v>11</v>
      </c>
      <c r="R17" s="10"/>
      <c r="S17" s="98" t="str">
        <f t="shared" si="1"/>
        <v>Sans Nom</v>
      </c>
    </row>
    <row r="18" s="5" customFormat="1" ht="12.75">
      <c r="N18" s="116"/>
    </row>
    <row r="19" s="5" customFormat="1" ht="12.75">
      <c r="N19" s="116"/>
    </row>
    <row r="20" s="5" customFormat="1" ht="12.75">
      <c r="N20" s="116"/>
    </row>
  </sheetData>
  <mergeCells count="14">
    <mergeCell ref="M5:M6"/>
    <mergeCell ref="D5:E5"/>
    <mergeCell ref="Q5:Q6"/>
    <mergeCell ref="P5:P6"/>
    <mergeCell ref="B1:Q1"/>
    <mergeCell ref="L3:O3"/>
    <mergeCell ref="B3:K3"/>
    <mergeCell ref="F5:G5"/>
    <mergeCell ref="B5:B6"/>
    <mergeCell ref="L5:L6"/>
    <mergeCell ref="O5:O6"/>
    <mergeCell ref="C5:C6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ule____411"/>
  <dimension ref="A1:Q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2" sqref="H12"/>
    </sheetView>
  </sheetViews>
  <sheetFormatPr defaultColWidth="9.00390625" defaultRowHeight="12.75"/>
  <cols>
    <col min="1" max="1" width="1.37890625" style="90" customWidth="1"/>
    <col min="2" max="2" width="4.50390625" style="90" customWidth="1"/>
    <col min="3" max="3" width="25.50390625" style="90" customWidth="1"/>
    <col min="4" max="6" width="3.375" style="91" customWidth="1"/>
    <col min="7" max="7" width="6.125" style="91" bestFit="1" customWidth="1"/>
    <col min="8" max="8" width="7.125" style="91" bestFit="1" customWidth="1"/>
    <col min="9" max="9" width="4.50390625" style="91" hidden="1" customWidth="1"/>
    <col min="10" max="10" width="5.375" style="90" hidden="1" customWidth="1"/>
    <col min="11" max="16" width="5.375" style="122" hidden="1" customWidth="1"/>
    <col min="17" max="17" width="0" style="120" hidden="1" customWidth="1"/>
    <col min="18" max="21" width="0" style="90" hidden="1" customWidth="1"/>
    <col min="22" max="16384" width="8.875" style="90" customWidth="1"/>
  </cols>
  <sheetData>
    <row r="1" spans="2:17" s="2" customFormat="1" ht="27.75" customHeight="1">
      <c r="B1" s="173" t="s">
        <v>20</v>
      </c>
      <c r="C1" s="173"/>
      <c r="D1" s="173"/>
      <c r="E1" s="173"/>
      <c r="F1" s="173"/>
      <c r="G1" s="173"/>
      <c r="H1" s="173"/>
      <c r="I1" s="173"/>
      <c r="K1" s="121"/>
      <c r="L1" s="121"/>
      <c r="M1" s="121"/>
      <c r="N1" s="121"/>
      <c r="O1" s="121"/>
      <c r="P1" s="121"/>
      <c r="Q1" s="119"/>
    </row>
    <row r="2" spans="2:16" s="5" customFormat="1" ht="6" customHeight="1">
      <c r="B2" s="6"/>
      <c r="C2" s="3"/>
      <c r="D2" s="4"/>
      <c r="E2" s="6"/>
      <c r="F2" s="4"/>
      <c r="G2" s="6"/>
      <c r="H2" s="6"/>
      <c r="I2" s="6"/>
      <c r="K2" s="6"/>
      <c r="L2" s="6"/>
      <c r="M2" s="6"/>
      <c r="N2" s="6"/>
      <c r="O2" s="6"/>
      <c r="P2" s="6"/>
    </row>
    <row r="3" spans="2:17" s="5" customFormat="1" ht="20.25">
      <c r="B3" s="154" t="s">
        <v>23</v>
      </c>
      <c r="C3" s="154"/>
      <c r="D3" s="4"/>
      <c r="E3" s="4"/>
      <c r="F3" s="6"/>
      <c r="G3" s="153"/>
      <c r="H3" s="153"/>
      <c r="I3" s="27">
        <f>N3+O3+P3</f>
        <v>2</v>
      </c>
      <c r="K3" s="123">
        <f>COUNTIF(Sum!O7:O17,1)</f>
        <v>1</v>
      </c>
      <c r="L3" s="124">
        <f>COUNTIF(Sum!O7:O17,K3+1)</f>
        <v>1</v>
      </c>
      <c r="M3" s="124">
        <f>COUNTIF(Sum!O7:O17,K3+L3+1)</f>
        <v>2</v>
      </c>
      <c r="N3" s="125">
        <f>IF(K3=1,0,K3)</f>
        <v>0</v>
      </c>
      <c r="O3" s="125">
        <f>IF(L3=1,0,IF(K3&gt;2,0,L3))</f>
        <v>0</v>
      </c>
      <c r="P3" s="125">
        <f>IF(N3=1,0,IF(K3+L3&gt;2,0,IF(M3=1,0,M3)))</f>
        <v>2</v>
      </c>
      <c r="Q3" s="126">
        <f>IF(K3&gt;1,0,IF(L3&gt;1,1,2))</f>
        <v>2</v>
      </c>
    </row>
    <row r="4" spans="2:16" s="5" customFormat="1" ht="6" customHeight="1" thickBot="1">
      <c r="B4" s="6"/>
      <c r="C4" s="3"/>
      <c r="D4" s="4"/>
      <c r="E4" s="6"/>
      <c r="F4" s="4"/>
      <c r="G4" s="6"/>
      <c r="H4" s="6"/>
      <c r="I4" s="6"/>
      <c r="K4" s="6"/>
      <c r="L4" s="6"/>
      <c r="M4" s="6"/>
      <c r="N4" s="6"/>
      <c r="O4" s="6"/>
      <c r="P4" s="6"/>
    </row>
    <row r="5" spans="1:16" s="24" customFormat="1" ht="15" customHeight="1">
      <c r="A5" s="20"/>
      <c r="B5" s="133" t="s">
        <v>9</v>
      </c>
      <c r="C5" s="135" t="s">
        <v>5</v>
      </c>
      <c r="D5" s="31">
        <v>1</v>
      </c>
      <c r="E5" s="31">
        <v>2</v>
      </c>
      <c r="F5" s="31">
        <v>3</v>
      </c>
      <c r="G5" s="31" t="s">
        <v>6</v>
      </c>
      <c r="H5" s="157" t="s">
        <v>1</v>
      </c>
      <c r="I5" s="137" t="s">
        <v>9</v>
      </c>
      <c r="K5" s="38"/>
      <c r="L5" s="38"/>
      <c r="M5" s="38"/>
      <c r="N5" s="38"/>
      <c r="O5" s="38"/>
      <c r="P5" s="38"/>
    </row>
    <row r="6" spans="1:16" s="78" customFormat="1" ht="14.25" customHeight="1" thickBot="1">
      <c r="A6" s="77"/>
      <c r="B6" s="134"/>
      <c r="C6" s="136"/>
      <c r="D6" s="32"/>
      <c r="E6" s="32"/>
      <c r="F6" s="32"/>
      <c r="G6" s="32"/>
      <c r="H6" s="129"/>
      <c r="I6" s="138"/>
      <c r="K6" s="38"/>
      <c r="L6" s="38"/>
      <c r="M6" s="38"/>
      <c r="N6" s="38"/>
      <c r="O6" s="38"/>
      <c r="P6" s="38"/>
    </row>
    <row r="7" spans="1:17" s="82" customFormat="1" ht="17.25">
      <c r="A7" s="79"/>
      <c r="B7" s="39">
        <v>1</v>
      </c>
      <c r="C7" s="80" t="str">
        <f>IF(ISNA(M7),,M7)</f>
        <v>КВН</v>
      </c>
      <c r="D7" s="41">
        <v>0</v>
      </c>
      <c r="E7" s="41">
        <v>0</v>
      </c>
      <c r="F7" s="41"/>
      <c r="G7" s="81">
        <f>SUM(D7:F7)</f>
        <v>0</v>
      </c>
      <c r="H7" s="158">
        <v>3</v>
      </c>
      <c r="I7" s="174">
        <v>1</v>
      </c>
      <c r="K7" s="38">
        <f>IF($I7&gt;$I$3,0,$I7+$Q$3)</f>
        <v>3</v>
      </c>
      <c r="L7" s="38"/>
      <c r="M7" s="38" t="str">
        <f>VLOOKUP(K7,Sum!P$7:S$17,4,0)</f>
        <v>КВН</v>
      </c>
      <c r="N7" s="38"/>
      <c r="O7" s="38"/>
      <c r="P7" s="38"/>
      <c r="Q7" s="24"/>
    </row>
    <row r="8" spans="1:17" s="82" customFormat="1" ht="18" thickBot="1">
      <c r="A8" s="79"/>
      <c r="B8" s="15">
        <v>2</v>
      </c>
      <c r="C8" s="85" t="str">
        <f>IF(ISNA(M8),,M8)</f>
        <v>Вестимо</v>
      </c>
      <c r="D8" s="36">
        <v>0</v>
      </c>
      <c r="E8" s="36">
        <v>1</v>
      </c>
      <c r="F8" s="36"/>
      <c r="G8" s="86">
        <f>SUM(D8:F8)</f>
        <v>1</v>
      </c>
      <c r="H8" s="160">
        <v>2</v>
      </c>
      <c r="I8" s="175">
        <v>2</v>
      </c>
      <c r="K8" s="38">
        <f>IF($I8&gt;$I$3,0,$I8+$Q$3)</f>
        <v>4</v>
      </c>
      <c r="L8" s="38"/>
      <c r="M8" s="38" t="str">
        <f>VLOOKUP(K8,Sum!P$7:S$17,4,0)</f>
        <v>Вестимо</v>
      </c>
      <c r="N8" s="38"/>
      <c r="O8" s="38"/>
      <c r="P8" s="38"/>
      <c r="Q8" s="24"/>
    </row>
  </sheetData>
  <mergeCells count="5">
    <mergeCell ref="I5:I6"/>
    <mergeCell ref="G3:H3"/>
    <mergeCell ref="B5:B6"/>
    <mergeCell ref="C5:C6"/>
    <mergeCell ref="B3:C3"/>
  </mergeCells>
  <dataValidations count="1">
    <dataValidation type="whole" allowBlank="1" showInputMessage="1" showErrorMessage="1" errorTitle="Wrong number" error="Введите 0 или 1" sqref="D7:F8">
      <formula1>0</formula1>
      <formula2>1</formula2>
    </dataValidation>
  </dataValidations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B1:R17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P12" sqref="P12"/>
    </sheetView>
  </sheetViews>
  <sheetFormatPr defaultColWidth="9.00390625" defaultRowHeight="12.75"/>
  <cols>
    <col min="1" max="1" width="1.37890625" style="117" customWidth="1"/>
    <col min="2" max="2" width="4.50390625" style="117" customWidth="1"/>
    <col min="3" max="3" width="25.50390625" style="117" customWidth="1"/>
    <col min="4" max="4" width="4.875" style="117" customWidth="1"/>
    <col min="5" max="5" width="7.375" style="117" customWidth="1"/>
    <col min="6" max="6" width="4.875" style="117" customWidth="1"/>
    <col min="7" max="7" width="7.375" style="117" customWidth="1"/>
    <col min="8" max="8" width="4.875" style="117" customWidth="1"/>
    <col min="9" max="9" width="7.375" style="117" customWidth="1"/>
    <col min="10" max="10" width="4.875" style="117" customWidth="1"/>
    <col min="11" max="11" width="7.375" style="117" customWidth="1"/>
    <col min="12" max="12" width="8.50390625" style="117" bestFit="1" customWidth="1"/>
    <col min="13" max="13" width="10.375" style="117" customWidth="1"/>
    <col min="14" max="14" width="20.50390625" style="116" hidden="1" customWidth="1"/>
    <col min="15" max="15" width="15.375" style="117" bestFit="1" customWidth="1"/>
    <col min="16" max="16" width="14.125" style="117" customWidth="1"/>
    <col min="17" max="17" width="8.875" style="117" hidden="1" customWidth="1"/>
    <col min="18" max="16384" width="8.875" style="117" customWidth="1"/>
  </cols>
  <sheetData>
    <row r="1" spans="2:18" s="2" customFormat="1" ht="27.75" customHeight="1">
      <c r="B1" s="130" t="s">
        <v>51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62"/>
      <c r="Q1" s="62"/>
      <c r="R1" s="62"/>
    </row>
    <row r="2" spans="3:14" s="5" customFormat="1" ht="6" customHeight="1">
      <c r="C2" s="3"/>
      <c r="D2" s="4"/>
      <c r="E2" s="6"/>
      <c r="F2" s="4"/>
      <c r="G2" s="6"/>
      <c r="H2" s="4"/>
      <c r="I2" s="6"/>
      <c r="J2" s="4"/>
      <c r="K2" s="6"/>
      <c r="L2" s="6"/>
      <c r="M2" s="6"/>
      <c r="N2" s="66"/>
    </row>
    <row r="3" spans="2:18" s="5" customFormat="1" ht="20.25">
      <c r="B3" s="132" t="s">
        <v>55</v>
      </c>
      <c r="C3" s="132"/>
      <c r="D3" s="132"/>
      <c r="E3" s="132"/>
      <c r="F3" s="132"/>
      <c r="G3" s="132"/>
      <c r="H3" s="132"/>
      <c r="I3" s="132"/>
      <c r="J3" s="132"/>
      <c r="K3" s="132"/>
      <c r="L3" s="131" t="s">
        <v>8</v>
      </c>
      <c r="M3" s="131"/>
      <c r="N3" s="131"/>
      <c r="O3" s="131"/>
      <c r="P3" s="118">
        <f>List!$G$3</f>
        <v>11</v>
      </c>
      <c r="R3" s="65"/>
    </row>
    <row r="4" spans="3:14" s="5" customFormat="1" ht="6" customHeight="1" thickBot="1">
      <c r="C4" s="3"/>
      <c r="D4" s="4"/>
      <c r="E4" s="6"/>
      <c r="F4" s="4"/>
      <c r="G4" s="6"/>
      <c r="H4" s="4"/>
      <c r="I4" s="6"/>
      <c r="J4" s="4"/>
      <c r="K4" s="6"/>
      <c r="L4" s="6"/>
      <c r="M4" s="6"/>
      <c r="N4" s="66"/>
    </row>
    <row r="5" spans="2:16" s="98" customFormat="1" ht="25.5" customHeight="1">
      <c r="B5" s="185" t="s">
        <v>9</v>
      </c>
      <c r="C5" s="201" t="s">
        <v>5</v>
      </c>
      <c r="D5" s="193" t="s">
        <v>19</v>
      </c>
      <c r="E5" s="141"/>
      <c r="F5" s="141" t="s">
        <v>18</v>
      </c>
      <c r="G5" s="142"/>
      <c r="H5" s="141" t="s">
        <v>21</v>
      </c>
      <c r="I5" s="141"/>
      <c r="J5" s="141" t="s">
        <v>22</v>
      </c>
      <c r="K5" s="142"/>
      <c r="L5" s="170" t="s">
        <v>6</v>
      </c>
      <c r="M5" s="145" t="s">
        <v>0</v>
      </c>
      <c r="N5" s="213"/>
      <c r="O5" s="172" t="s">
        <v>54</v>
      </c>
      <c r="P5" s="172" t="s">
        <v>53</v>
      </c>
    </row>
    <row r="6" spans="2:16" s="98" customFormat="1" ht="25.5" customHeight="1" thickBot="1">
      <c r="B6" s="186"/>
      <c r="C6" s="202"/>
      <c r="D6" s="194" t="s">
        <v>16</v>
      </c>
      <c r="E6" s="180" t="s">
        <v>15</v>
      </c>
      <c r="F6" s="180" t="s">
        <v>16</v>
      </c>
      <c r="G6" s="181" t="s">
        <v>15</v>
      </c>
      <c r="H6" s="180" t="s">
        <v>16</v>
      </c>
      <c r="I6" s="180" t="s">
        <v>15</v>
      </c>
      <c r="J6" s="180" t="s">
        <v>16</v>
      </c>
      <c r="K6" s="181" t="s">
        <v>15</v>
      </c>
      <c r="L6" s="182"/>
      <c r="M6" s="211"/>
      <c r="N6" s="214"/>
      <c r="O6" s="182"/>
      <c r="P6" s="182"/>
    </row>
    <row r="7" spans="2:17" s="98" customFormat="1" ht="21" customHeight="1">
      <c r="B7" s="187">
        <v>8</v>
      </c>
      <c r="C7" s="203" t="s">
        <v>37</v>
      </c>
      <c r="D7" s="195">
        <v>8</v>
      </c>
      <c r="E7" s="81">
        <v>29</v>
      </c>
      <c r="F7" s="40">
        <v>9</v>
      </c>
      <c r="G7" s="81">
        <v>32</v>
      </c>
      <c r="H7" s="40">
        <v>8</v>
      </c>
      <c r="I7" s="81">
        <v>45</v>
      </c>
      <c r="J7" s="40">
        <v>7</v>
      </c>
      <c r="K7" s="110">
        <v>34</v>
      </c>
      <c r="L7" s="184">
        <v>32</v>
      </c>
      <c r="M7" s="165">
        <v>140</v>
      </c>
      <c r="N7" s="215">
        <v>320140</v>
      </c>
      <c r="O7" s="184" t="s">
        <v>49</v>
      </c>
      <c r="P7" s="184">
        <v>1</v>
      </c>
      <c r="Q7" s="98" t="str">
        <f aca="true" t="shared" si="0" ref="Q7:Q17">C7</f>
        <v>Суббота, 13-е</v>
      </c>
    </row>
    <row r="8" spans="2:17" s="98" customFormat="1" ht="21" customHeight="1">
      <c r="B8" s="188">
        <v>4</v>
      </c>
      <c r="C8" s="204" t="s">
        <v>31</v>
      </c>
      <c r="D8" s="196">
        <v>7</v>
      </c>
      <c r="E8" s="84">
        <v>24</v>
      </c>
      <c r="F8" s="11">
        <v>8</v>
      </c>
      <c r="G8" s="84">
        <v>22</v>
      </c>
      <c r="H8" s="11">
        <v>9</v>
      </c>
      <c r="I8" s="84">
        <v>53</v>
      </c>
      <c r="J8" s="11">
        <v>7</v>
      </c>
      <c r="K8" s="209">
        <v>33</v>
      </c>
      <c r="L8" s="177">
        <v>31</v>
      </c>
      <c r="M8" s="212">
        <v>132</v>
      </c>
      <c r="N8" s="216">
        <v>310132</v>
      </c>
      <c r="O8" s="177">
        <v>1</v>
      </c>
      <c r="P8" s="177">
        <v>2</v>
      </c>
      <c r="Q8" s="98" t="str">
        <f t="shared" si="0"/>
        <v>Саша и Медведи</v>
      </c>
    </row>
    <row r="9" spans="2:17" s="98" customFormat="1" ht="21" customHeight="1" thickBot="1">
      <c r="B9" s="189">
        <v>3</v>
      </c>
      <c r="C9" s="205" t="s">
        <v>29</v>
      </c>
      <c r="D9" s="197">
        <v>6</v>
      </c>
      <c r="E9" s="86">
        <v>19</v>
      </c>
      <c r="F9" s="16">
        <v>8</v>
      </c>
      <c r="G9" s="86">
        <v>22</v>
      </c>
      <c r="H9" s="16">
        <v>4</v>
      </c>
      <c r="I9" s="86">
        <v>19</v>
      </c>
      <c r="J9" s="16">
        <v>6</v>
      </c>
      <c r="K9" s="210">
        <v>33</v>
      </c>
      <c r="L9" s="178" t="s">
        <v>52</v>
      </c>
      <c r="M9" s="99">
        <v>93</v>
      </c>
      <c r="N9" s="217">
        <v>240093</v>
      </c>
      <c r="O9" s="178">
        <v>2</v>
      </c>
      <c r="P9" s="178">
        <v>3</v>
      </c>
      <c r="Q9" s="98" t="str">
        <f>C9</f>
        <v>Вестимо</v>
      </c>
    </row>
    <row r="10" spans="2:17" s="98" customFormat="1" ht="21" customHeight="1">
      <c r="B10" s="190">
        <v>2</v>
      </c>
      <c r="C10" s="206" t="s">
        <v>27</v>
      </c>
      <c r="D10" s="39">
        <v>6</v>
      </c>
      <c r="E10" s="81">
        <v>27</v>
      </c>
      <c r="F10" s="40">
        <v>8</v>
      </c>
      <c r="G10" s="110">
        <v>23</v>
      </c>
      <c r="H10" s="40">
        <v>5</v>
      </c>
      <c r="I10" s="81">
        <v>30</v>
      </c>
      <c r="J10" s="40">
        <v>5</v>
      </c>
      <c r="K10" s="158">
        <v>23</v>
      </c>
      <c r="L10" s="176">
        <v>24</v>
      </c>
      <c r="M10" s="103">
        <v>103</v>
      </c>
      <c r="N10" s="218">
        <v>240103</v>
      </c>
      <c r="O10" s="176">
        <v>3</v>
      </c>
      <c r="P10" s="176">
        <v>4</v>
      </c>
      <c r="Q10" s="98" t="str">
        <f t="shared" si="0"/>
        <v>КВН</v>
      </c>
    </row>
    <row r="11" spans="2:17" s="98" customFormat="1" ht="21" customHeight="1">
      <c r="B11" s="188">
        <v>6</v>
      </c>
      <c r="C11" s="206" t="s">
        <v>34</v>
      </c>
      <c r="D11" s="199">
        <v>5</v>
      </c>
      <c r="E11" s="87">
        <v>14</v>
      </c>
      <c r="F11" s="18">
        <v>6</v>
      </c>
      <c r="G11" s="102">
        <v>23</v>
      </c>
      <c r="H11" s="18">
        <v>6</v>
      </c>
      <c r="I11" s="87">
        <v>29</v>
      </c>
      <c r="J11" s="18">
        <v>5</v>
      </c>
      <c r="K11" s="102">
        <v>20</v>
      </c>
      <c r="L11" s="177">
        <v>22</v>
      </c>
      <c r="M11" s="212">
        <v>86</v>
      </c>
      <c r="N11" s="218">
        <v>220086</v>
      </c>
      <c r="O11" s="177">
        <v>4</v>
      </c>
      <c r="P11" s="177">
        <v>5</v>
      </c>
      <c r="Q11" s="98" t="str">
        <f t="shared" si="0"/>
        <v>Ума Палата N6</v>
      </c>
    </row>
    <row r="12" spans="2:17" s="98" customFormat="1" ht="21" customHeight="1" thickBot="1">
      <c r="B12" s="191">
        <v>1</v>
      </c>
      <c r="C12" s="207" t="s">
        <v>25</v>
      </c>
      <c r="D12" s="198">
        <v>6</v>
      </c>
      <c r="E12" s="107">
        <v>16</v>
      </c>
      <c r="F12" s="106">
        <v>4</v>
      </c>
      <c r="G12" s="108">
        <v>6</v>
      </c>
      <c r="H12" s="106">
        <v>4</v>
      </c>
      <c r="I12" s="107">
        <v>20</v>
      </c>
      <c r="J12" s="106">
        <v>6</v>
      </c>
      <c r="K12" s="108">
        <v>26</v>
      </c>
      <c r="L12" s="183">
        <v>20</v>
      </c>
      <c r="M12" s="168">
        <v>68</v>
      </c>
      <c r="N12" s="219">
        <v>200068</v>
      </c>
      <c r="O12" s="221">
        <v>5</v>
      </c>
      <c r="P12" s="221">
        <v>6</v>
      </c>
      <c r="Q12" s="98" t="str">
        <f t="shared" si="0"/>
        <v>Веретено</v>
      </c>
    </row>
    <row r="13" spans="2:17" s="98" customFormat="1" ht="21" customHeight="1">
      <c r="B13" s="187">
        <v>9</v>
      </c>
      <c r="C13" s="203" t="s">
        <v>48</v>
      </c>
      <c r="D13" s="195">
        <v>6</v>
      </c>
      <c r="E13" s="81">
        <v>12</v>
      </c>
      <c r="F13" s="40">
        <v>7</v>
      </c>
      <c r="G13" s="110">
        <v>20</v>
      </c>
      <c r="H13" s="40">
        <v>3</v>
      </c>
      <c r="I13" s="81">
        <v>14</v>
      </c>
      <c r="J13" s="40">
        <v>4</v>
      </c>
      <c r="K13" s="110">
        <v>15</v>
      </c>
      <c r="L13" s="184">
        <v>20</v>
      </c>
      <c r="M13" s="165">
        <v>61</v>
      </c>
      <c r="N13" s="215">
        <v>200061</v>
      </c>
      <c r="O13" s="184">
        <v>6</v>
      </c>
      <c r="P13" s="184">
        <v>7</v>
      </c>
      <c r="Q13" s="98" t="str">
        <f t="shared" si="0"/>
        <v>Аст Алхор</v>
      </c>
    </row>
    <row r="14" spans="2:17" s="98" customFormat="1" ht="21" customHeight="1">
      <c r="B14" s="188">
        <v>5</v>
      </c>
      <c r="C14" s="206">
        <v>42</v>
      </c>
      <c r="D14" s="199">
        <v>5</v>
      </c>
      <c r="E14" s="87">
        <v>14</v>
      </c>
      <c r="F14" s="18">
        <v>7</v>
      </c>
      <c r="G14" s="102">
        <v>15</v>
      </c>
      <c r="H14" s="18">
        <v>2</v>
      </c>
      <c r="I14" s="87">
        <v>4</v>
      </c>
      <c r="J14" s="18">
        <v>5</v>
      </c>
      <c r="K14" s="102">
        <v>24</v>
      </c>
      <c r="L14" s="176">
        <v>19</v>
      </c>
      <c r="M14" s="103">
        <v>57</v>
      </c>
      <c r="N14" s="218">
        <v>190057</v>
      </c>
      <c r="O14" s="176">
        <v>7</v>
      </c>
      <c r="P14" s="176">
        <v>8</v>
      </c>
      <c r="Q14" s="98">
        <f t="shared" si="0"/>
        <v>42</v>
      </c>
    </row>
    <row r="15" spans="2:17" s="98" customFormat="1" ht="21" customHeight="1" thickBot="1">
      <c r="B15" s="189">
        <v>11</v>
      </c>
      <c r="C15" s="208" t="s">
        <v>24</v>
      </c>
      <c r="D15" s="200">
        <v>5</v>
      </c>
      <c r="E15" s="113">
        <v>8</v>
      </c>
      <c r="F15" s="112">
        <v>5</v>
      </c>
      <c r="G15" s="114">
        <v>5</v>
      </c>
      <c r="H15" s="112">
        <v>4</v>
      </c>
      <c r="I15" s="113">
        <v>15</v>
      </c>
      <c r="J15" s="112">
        <v>4</v>
      </c>
      <c r="K15" s="114">
        <v>17</v>
      </c>
      <c r="L15" s="178">
        <v>18</v>
      </c>
      <c r="M15" s="99">
        <v>45</v>
      </c>
      <c r="N15" s="220">
        <v>180045</v>
      </c>
      <c r="O15" s="179">
        <v>8</v>
      </c>
      <c r="P15" s="179">
        <v>9</v>
      </c>
      <c r="Q15" s="98" t="str">
        <f t="shared" si="0"/>
        <v>Sans Nom</v>
      </c>
    </row>
    <row r="16" spans="2:17" s="98" customFormat="1" ht="21" customHeight="1">
      <c r="B16" s="192">
        <v>7</v>
      </c>
      <c r="C16" s="206" t="s">
        <v>47</v>
      </c>
      <c r="D16" s="199">
        <v>5</v>
      </c>
      <c r="E16" s="87">
        <v>10</v>
      </c>
      <c r="F16" s="18">
        <v>6</v>
      </c>
      <c r="G16" s="102">
        <v>11</v>
      </c>
      <c r="H16" s="18">
        <v>2</v>
      </c>
      <c r="I16" s="87">
        <v>4</v>
      </c>
      <c r="J16" s="18">
        <v>4</v>
      </c>
      <c r="K16" s="102">
        <v>13</v>
      </c>
      <c r="L16" s="176">
        <v>17</v>
      </c>
      <c r="M16" s="103">
        <v>38</v>
      </c>
      <c r="N16" s="218">
        <v>170038</v>
      </c>
      <c r="O16" s="176">
        <v>9</v>
      </c>
      <c r="P16" s="176">
        <v>10</v>
      </c>
      <c r="Q16" s="98" t="str">
        <f t="shared" si="0"/>
        <v>Ридонахалы</v>
      </c>
    </row>
    <row r="17" spans="2:17" s="98" customFormat="1" ht="21" customHeight="1" thickBot="1">
      <c r="B17" s="189">
        <v>10</v>
      </c>
      <c r="C17" s="208" t="s">
        <v>40</v>
      </c>
      <c r="D17" s="200">
        <v>7</v>
      </c>
      <c r="E17" s="113">
        <v>21</v>
      </c>
      <c r="F17" s="112">
        <v>5</v>
      </c>
      <c r="G17" s="114">
        <v>11</v>
      </c>
      <c r="H17" s="112">
        <v>2</v>
      </c>
      <c r="I17" s="113">
        <v>7</v>
      </c>
      <c r="J17" s="112">
        <v>1</v>
      </c>
      <c r="K17" s="114">
        <v>0</v>
      </c>
      <c r="L17" s="179">
        <v>15</v>
      </c>
      <c r="M17" s="162">
        <v>39</v>
      </c>
      <c r="N17" s="220">
        <v>150039</v>
      </c>
      <c r="O17" s="179">
        <v>10</v>
      </c>
      <c r="P17" s="179">
        <v>11</v>
      </c>
      <c r="Q17" s="98" t="str">
        <f t="shared" si="0"/>
        <v>Харизматики</v>
      </c>
    </row>
  </sheetData>
  <mergeCells count="13">
    <mergeCell ref="P5:P6"/>
    <mergeCell ref="L3:O3"/>
    <mergeCell ref="C5:C6"/>
    <mergeCell ref="H5:I5"/>
    <mergeCell ref="J5:K5"/>
    <mergeCell ref="O5:O6"/>
    <mergeCell ref="M5:M6"/>
    <mergeCell ref="D5:E5"/>
    <mergeCell ref="B1:O1"/>
    <mergeCell ref="B3:K3"/>
    <mergeCell ref="F5:G5"/>
    <mergeCell ref="B5:B6"/>
    <mergeCell ref="L5:L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Екатеринбургский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ОРПК</dc:creator>
  <cp:keywords/>
  <dc:description/>
  <cp:lastModifiedBy>Alice</cp:lastModifiedBy>
  <cp:lastPrinted>2005-06-19T05:46:10Z</cp:lastPrinted>
  <dcterms:created xsi:type="dcterms:W3CDTF">2000-03-16T06:11:09Z</dcterms:created>
  <dcterms:modified xsi:type="dcterms:W3CDTF">2005-06-21T00:51:02Z</dcterms:modified>
  <cp:category/>
  <cp:version/>
  <cp:contentType/>
  <cp:contentStatus/>
</cp:coreProperties>
</file>