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855" activeTab="5"/>
  </bookViews>
  <sheets>
    <sheet name="Main" sheetId="1" r:id="rId1"/>
    <sheet name="Tour 1" sheetId="2" r:id="rId2"/>
    <sheet name="Tour 2" sheetId="3" r:id="rId3"/>
    <sheet name="Tour 3" sheetId="4" r:id="rId4"/>
    <sheet name="Tour 4" sheetId="5" r:id="rId5"/>
    <sheet name="final" sheetId="6" r:id="rId6"/>
  </sheets>
  <definedNames/>
  <calcPr fullCalcOnLoad="1"/>
</workbook>
</file>

<file path=xl/sharedStrings.xml><?xml version="1.0" encoding="utf-8"?>
<sst xmlns="http://schemas.openxmlformats.org/spreadsheetml/2006/main" count="117" uniqueCount="48">
  <si>
    <t>Team</t>
  </si>
  <si>
    <t>City</t>
  </si>
  <si>
    <t>Captain</t>
  </si>
  <si>
    <t>Points</t>
  </si>
  <si>
    <t>Rank</t>
  </si>
  <si>
    <t>#</t>
  </si>
  <si>
    <t>Questions</t>
  </si>
  <si>
    <t>Question Difficulty</t>
  </si>
  <si>
    <t>Tour 1</t>
  </si>
  <si>
    <t>Tour 2</t>
  </si>
  <si>
    <t>This Tour</t>
  </si>
  <si>
    <t xml:space="preserve">Total </t>
  </si>
  <si>
    <t>QR</t>
  </si>
  <si>
    <t>PAdj</t>
  </si>
  <si>
    <t>#Technical#</t>
  </si>
  <si>
    <t>Previous Tour</t>
  </si>
  <si>
    <t>Tour 3</t>
  </si>
  <si>
    <t>Padj</t>
  </si>
  <si>
    <t>Четвертый чемпионат Канады по игре "Что? Где? Когда?"</t>
  </si>
  <si>
    <t>Tour 4</t>
  </si>
  <si>
    <t>Торонто, 10-11 мая 2008 года</t>
  </si>
  <si>
    <t>Rate</t>
  </si>
  <si>
    <t>Вестимо</t>
  </si>
  <si>
    <t>Веретено</t>
  </si>
  <si>
    <t>Полбеды</t>
  </si>
  <si>
    <t>КВН</t>
  </si>
  <si>
    <t>Саша и медведи</t>
  </si>
  <si>
    <t>Аст Алхор</t>
  </si>
  <si>
    <t>Абзац</t>
  </si>
  <si>
    <t>Суббота, 13</t>
  </si>
  <si>
    <t>Канатчикова дача</t>
  </si>
  <si>
    <t>Нью Йорк</t>
  </si>
  <si>
    <t>Оттава</t>
  </si>
  <si>
    <t>Ватерлу</t>
  </si>
  <si>
    <t>Торонто</t>
  </si>
  <si>
    <t>Евгений Амельченков</t>
  </si>
  <si>
    <t>Иван Юшин</t>
  </si>
  <si>
    <t>Тимур Зильберштейн</t>
  </si>
  <si>
    <t>Григорий Львович</t>
  </si>
  <si>
    <t>Илья Островский</t>
  </si>
  <si>
    <t>Вера Школьникова</t>
  </si>
  <si>
    <t>Роман Бершадский</t>
  </si>
  <si>
    <t>Людмила Шенкер</t>
  </si>
  <si>
    <t>Монреаль</t>
  </si>
  <si>
    <t>Игорь Шпунгин</t>
  </si>
  <si>
    <t>Леонид Папков</t>
  </si>
  <si>
    <t xml:space="preserve"> </t>
  </si>
  <si>
    <t>В перестрелке за 2-е место победу одержала команда "Вестимо"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</si>
</sst>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16"/>
      <name val="Bookman Old Style"/>
      <family val="1"/>
    </font>
    <font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Border="1" applyAlignment="1">
      <alignment/>
    </xf>
    <xf numFmtId="0" fontId="3" fillId="3" borderId="8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6" borderId="1" xfId="0" applyFont="1" applyFill="1" applyBorder="1" applyAlignment="1">
      <alignment horizontal="center"/>
    </xf>
    <xf numFmtId="3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3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3" fontId="0" fillId="7" borderId="12" xfId="0" applyNumberFormat="1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3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3" fontId="0" fillId="7" borderId="18" xfId="0" applyNumberForma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3" fontId="1" fillId="7" borderId="21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/>
    </xf>
    <xf numFmtId="3" fontId="1" fillId="7" borderId="22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3" fontId="1" fillId="7" borderId="27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7" borderId="28" xfId="0" applyNumberFormat="1" applyFont="1" applyFill="1" applyBorder="1" applyAlignment="1">
      <alignment/>
    </xf>
    <xf numFmtId="3" fontId="1" fillId="7" borderId="29" xfId="0" applyNumberFormat="1" applyFont="1" applyFill="1" applyBorder="1" applyAlignment="1">
      <alignment/>
    </xf>
    <xf numFmtId="0" fontId="0" fillId="7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3" fontId="0" fillId="4" borderId="22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3" fontId="0" fillId="7" borderId="23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5" borderId="31" xfId="0" applyFill="1" applyBorder="1" applyAlignment="1">
      <alignment horizontal="center"/>
    </xf>
    <xf numFmtId="3" fontId="1" fillId="5" borderId="32" xfId="0" applyNumberFormat="1" applyFont="1" applyFill="1" applyBorder="1" applyAlignment="1">
      <alignment/>
    </xf>
    <xf numFmtId="0" fontId="5" fillId="5" borderId="0" xfId="0" applyFont="1" applyFill="1" applyAlignment="1">
      <alignment/>
    </xf>
    <xf numFmtId="0" fontId="1" fillId="5" borderId="31" xfId="0" applyFont="1" applyFill="1" applyBorder="1" applyAlignment="1">
      <alignment horizontal="center"/>
    </xf>
    <xf numFmtId="3" fontId="0" fillId="5" borderId="32" xfId="0" applyNumberFormat="1" applyFont="1" applyFill="1" applyBorder="1" applyAlignment="1">
      <alignment/>
    </xf>
    <xf numFmtId="0" fontId="0" fillId="8" borderId="12" xfId="0" applyFill="1" applyBorder="1" applyAlignment="1">
      <alignment horizontal="center"/>
    </xf>
    <xf numFmtId="3" fontId="1" fillId="8" borderId="22" xfId="0" applyNumberFormat="1" applyFont="1" applyFill="1" applyBorder="1" applyAlignment="1">
      <alignment/>
    </xf>
    <xf numFmtId="0" fontId="5" fillId="8" borderId="0" xfId="0" applyFont="1" applyFill="1" applyAlignment="1">
      <alignment/>
    </xf>
    <xf numFmtId="0" fontId="1" fillId="8" borderId="12" xfId="0" applyFont="1" applyFill="1" applyBorder="1" applyAlignment="1">
      <alignment horizontal="center"/>
    </xf>
    <xf numFmtId="3" fontId="0" fillId="8" borderId="22" xfId="0" applyNumberFormat="1" applyFont="1" applyFill="1" applyBorder="1" applyAlignment="1">
      <alignment/>
    </xf>
    <xf numFmtId="0" fontId="0" fillId="9" borderId="12" xfId="0" applyFill="1" applyBorder="1" applyAlignment="1">
      <alignment horizontal="center"/>
    </xf>
    <xf numFmtId="3" fontId="1" fillId="9" borderId="22" xfId="0" applyNumberFormat="1" applyFont="1" applyFill="1" applyBorder="1" applyAlignment="1">
      <alignment/>
    </xf>
    <xf numFmtId="0" fontId="5" fillId="9" borderId="0" xfId="0" applyFont="1" applyFill="1" applyAlignment="1">
      <alignment/>
    </xf>
    <xf numFmtId="0" fontId="1" fillId="9" borderId="12" xfId="0" applyFont="1" applyFill="1" applyBorder="1" applyAlignment="1">
      <alignment horizontal="center"/>
    </xf>
    <xf numFmtId="3" fontId="0" fillId="9" borderId="22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 horizontal="left"/>
    </xf>
    <xf numFmtId="3" fontId="1" fillId="4" borderId="22" xfId="0" applyNumberFormat="1" applyFont="1" applyFill="1" applyBorder="1" applyAlignment="1">
      <alignment horizontal="left"/>
    </xf>
    <xf numFmtId="3" fontId="1" fillId="7" borderId="22" xfId="0" applyNumberFormat="1" applyFont="1" applyFill="1" applyBorder="1" applyAlignment="1">
      <alignment horizontal="left"/>
    </xf>
    <xf numFmtId="49" fontId="1" fillId="7" borderId="22" xfId="0" applyNumberFormat="1" applyFont="1" applyFill="1" applyBorder="1" applyAlignment="1">
      <alignment/>
    </xf>
    <xf numFmtId="49" fontId="1" fillId="4" borderId="2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" sqref="B2"/>
    </sheetView>
  </sheetViews>
  <sheetFormatPr defaultColWidth="9.140625" defaultRowHeight="12.75"/>
  <cols>
    <col min="1" max="1" width="6.28125" style="2" customWidth="1"/>
    <col min="2" max="2" width="39.421875" style="16" customWidth="1"/>
    <col min="3" max="3" width="23.8515625" style="1" customWidth="1"/>
    <col min="4" max="4" width="40.421875" style="1" customWidth="1"/>
    <col min="5" max="5" width="6.28125" style="1" hidden="1" customWidth="1"/>
    <col min="6" max="6" width="8.140625" style="0" hidden="1" customWidth="1"/>
    <col min="7" max="16384" width="14.7109375" style="0" customWidth="1"/>
  </cols>
  <sheetData>
    <row r="1" spans="1:4" ht="20.25">
      <c r="A1" s="110" t="s">
        <v>18</v>
      </c>
      <c r="B1" s="111"/>
      <c r="C1" s="111"/>
      <c r="D1" s="111"/>
    </row>
    <row r="2" ht="12.75">
      <c r="A2" s="2">
        <v>10</v>
      </c>
    </row>
    <row r="3" spans="1:4" ht="16.5" thickBot="1">
      <c r="A3" s="108" t="s">
        <v>20</v>
      </c>
      <c r="B3" s="109"/>
      <c r="C3" s="109"/>
      <c r="D3" s="109"/>
    </row>
    <row r="4" spans="1:6" s="18" customFormat="1" ht="21" thickBot="1">
      <c r="A4" s="20" t="s">
        <v>5</v>
      </c>
      <c r="B4" s="21" t="s">
        <v>0</v>
      </c>
      <c r="C4" s="21" t="s">
        <v>1</v>
      </c>
      <c r="D4" s="21" t="s">
        <v>2</v>
      </c>
      <c r="E4" s="17" t="s">
        <v>3</v>
      </c>
      <c r="F4" s="17" t="s">
        <v>4</v>
      </c>
    </row>
    <row r="5" spans="1:6" ht="20.25">
      <c r="A5" s="22">
        <v>1</v>
      </c>
      <c r="B5" s="23" t="s">
        <v>22</v>
      </c>
      <c r="C5" s="23" t="s">
        <v>34</v>
      </c>
      <c r="D5" s="23" t="s">
        <v>37</v>
      </c>
      <c r="E5" s="1" t="e">
        <f>'Tour 4'!#REF!</f>
        <v>#REF!</v>
      </c>
      <c r="F5" s="1" t="e">
        <f>'Tour 4'!#REF!</f>
        <v>#REF!</v>
      </c>
    </row>
    <row r="6" spans="1:6" ht="20.25">
      <c r="A6" s="24">
        <f aca="true" t="shared" si="0" ref="A6:A24">A5+1</f>
        <v>2</v>
      </c>
      <c r="B6" s="25" t="s">
        <v>23</v>
      </c>
      <c r="C6" s="25" t="s">
        <v>34</v>
      </c>
      <c r="D6" s="25" t="s">
        <v>38</v>
      </c>
      <c r="E6" s="1" t="e">
        <f>'Tour 4'!#REF!</f>
        <v>#REF!</v>
      </c>
      <c r="F6" s="1" t="e">
        <f>'Tour 4'!#REF!</f>
        <v>#REF!</v>
      </c>
    </row>
    <row r="7" spans="1:6" ht="20.25">
      <c r="A7" s="24">
        <f t="shared" si="0"/>
        <v>3</v>
      </c>
      <c r="B7" s="25" t="s">
        <v>24</v>
      </c>
      <c r="C7" s="25" t="s">
        <v>34</v>
      </c>
      <c r="D7" s="25" t="s">
        <v>35</v>
      </c>
      <c r="E7" s="1" t="e">
        <f>'Tour 4'!#REF!</f>
        <v>#REF!</v>
      </c>
      <c r="F7" s="1" t="e">
        <f>'Tour 4'!#REF!</f>
        <v>#REF!</v>
      </c>
    </row>
    <row r="8" spans="1:6" ht="20.25">
      <c r="A8" s="24">
        <f t="shared" si="0"/>
        <v>4</v>
      </c>
      <c r="B8" s="25" t="s">
        <v>25</v>
      </c>
      <c r="C8" s="25" t="s">
        <v>34</v>
      </c>
      <c r="D8" s="25" t="s">
        <v>39</v>
      </c>
      <c r="E8" s="1" t="e">
        <f>'Tour 4'!#REF!</f>
        <v>#REF!</v>
      </c>
      <c r="F8" s="1" t="e">
        <f>'Tour 4'!#REF!</f>
        <v>#REF!</v>
      </c>
    </row>
    <row r="9" spans="1:6" ht="20.25">
      <c r="A9" s="24">
        <f t="shared" si="0"/>
        <v>5</v>
      </c>
      <c r="B9" s="25" t="s">
        <v>26</v>
      </c>
      <c r="C9" s="25" t="s">
        <v>34</v>
      </c>
      <c r="D9" s="25" t="s">
        <v>41</v>
      </c>
      <c r="E9" s="1" t="e">
        <f>'Tour 4'!#REF!</f>
        <v>#REF!</v>
      </c>
      <c r="F9" s="1" t="e">
        <f>'Tour 4'!#REF!</f>
        <v>#REF!</v>
      </c>
    </row>
    <row r="10" spans="1:6" ht="20.25">
      <c r="A10" s="24">
        <f t="shared" si="0"/>
        <v>6</v>
      </c>
      <c r="B10" s="25" t="s">
        <v>27</v>
      </c>
      <c r="C10" s="25" t="s">
        <v>33</v>
      </c>
      <c r="D10" s="25" t="s">
        <v>40</v>
      </c>
      <c r="E10" s="1" t="e">
        <f>'Tour 4'!#REF!</f>
        <v>#REF!</v>
      </c>
      <c r="F10" s="1" t="e">
        <f>'Tour 4'!#REF!</f>
        <v>#REF!</v>
      </c>
    </row>
    <row r="11" spans="1:6" ht="20.25">
      <c r="A11" s="24">
        <f t="shared" si="0"/>
        <v>7</v>
      </c>
      <c r="B11" s="25" t="s">
        <v>28</v>
      </c>
      <c r="C11" s="25" t="s">
        <v>34</v>
      </c>
      <c r="D11" s="25" t="s">
        <v>36</v>
      </c>
      <c r="E11" s="1" t="e">
        <f>'Tour 4'!#REF!</f>
        <v>#REF!</v>
      </c>
      <c r="F11" s="1" t="e">
        <f>'Tour 4'!#REF!</f>
        <v>#REF!</v>
      </c>
    </row>
    <row r="12" spans="1:6" ht="20.25">
      <c r="A12" s="24">
        <f t="shared" si="0"/>
        <v>8</v>
      </c>
      <c r="B12" s="103">
        <v>42</v>
      </c>
      <c r="C12" s="25" t="s">
        <v>43</v>
      </c>
      <c r="D12" s="25" t="s">
        <v>42</v>
      </c>
      <c r="E12" s="1" t="e">
        <f>'Tour 4'!#REF!</f>
        <v>#REF!</v>
      </c>
      <c r="F12" s="1" t="e">
        <f>'Tour 4'!#REF!</f>
        <v>#REF!</v>
      </c>
    </row>
    <row r="13" spans="1:6" ht="20.25">
      <c r="A13" s="24">
        <f t="shared" si="0"/>
        <v>9</v>
      </c>
      <c r="B13" s="25" t="s">
        <v>29</v>
      </c>
      <c r="C13" s="25" t="s">
        <v>31</v>
      </c>
      <c r="D13" s="25" t="s">
        <v>44</v>
      </c>
      <c r="E13" s="1" t="e">
        <f>'Tour 4'!#REF!</f>
        <v>#REF!</v>
      </c>
      <c r="F13" s="1" t="e">
        <f>'Tour 4'!#REF!</f>
        <v>#REF!</v>
      </c>
    </row>
    <row r="14" spans="1:6" ht="20.25">
      <c r="A14" s="24">
        <f t="shared" si="0"/>
        <v>10</v>
      </c>
      <c r="B14" s="25" t="s">
        <v>30</v>
      </c>
      <c r="C14" s="25" t="s">
        <v>32</v>
      </c>
      <c r="D14" s="25" t="s">
        <v>45</v>
      </c>
      <c r="E14" s="1" t="e">
        <f>'Tour 4'!#REF!</f>
        <v>#REF!</v>
      </c>
      <c r="F14" s="1" t="e">
        <f>'Tour 4'!#REF!</f>
        <v>#REF!</v>
      </c>
    </row>
    <row r="15" spans="1:6" ht="20.25">
      <c r="A15" s="24">
        <f t="shared" si="0"/>
        <v>11</v>
      </c>
      <c r="B15" s="25"/>
      <c r="C15" s="25"/>
      <c r="D15" s="25"/>
      <c r="E15" s="1" t="e">
        <f>'Tour 4'!#REF!</f>
        <v>#REF!</v>
      </c>
      <c r="F15" s="1" t="e">
        <f>'Tour 4'!#REF!</f>
        <v>#REF!</v>
      </c>
    </row>
    <row r="16" spans="1:6" ht="20.25">
      <c r="A16" s="24">
        <f t="shared" si="0"/>
        <v>12</v>
      </c>
      <c r="B16" s="25"/>
      <c r="C16" s="25"/>
      <c r="D16" s="25"/>
      <c r="E16" s="1" t="e">
        <f>'Tour 4'!#REF!</f>
        <v>#REF!</v>
      </c>
      <c r="F16" s="1" t="e">
        <f>'Tour 4'!#REF!</f>
        <v>#REF!</v>
      </c>
    </row>
    <row r="17" spans="1:6" ht="20.25">
      <c r="A17" s="24">
        <f t="shared" si="0"/>
        <v>13</v>
      </c>
      <c r="B17" s="25"/>
      <c r="C17" s="25"/>
      <c r="D17" s="25"/>
      <c r="E17" s="1" t="e">
        <f>'Tour 4'!#REF!</f>
        <v>#REF!</v>
      </c>
      <c r="F17" s="1" t="e">
        <f>'Tour 4'!#REF!</f>
        <v>#REF!</v>
      </c>
    </row>
    <row r="18" spans="1:6" ht="20.25">
      <c r="A18" s="24">
        <f t="shared" si="0"/>
        <v>14</v>
      </c>
      <c r="B18" s="25"/>
      <c r="C18" s="25"/>
      <c r="D18" s="25"/>
      <c r="E18" s="1" t="e">
        <f>'Tour 4'!#REF!</f>
        <v>#REF!</v>
      </c>
      <c r="F18" s="1" t="e">
        <f>'Tour 4'!#REF!</f>
        <v>#REF!</v>
      </c>
    </row>
    <row r="19" spans="1:6" ht="20.25">
      <c r="A19" s="24">
        <f t="shared" si="0"/>
        <v>15</v>
      </c>
      <c r="B19" s="25"/>
      <c r="C19" s="25"/>
      <c r="D19" s="25"/>
      <c r="E19" s="1" t="e">
        <f>'Tour 4'!#REF!</f>
        <v>#REF!</v>
      </c>
      <c r="F19" s="1" t="e">
        <f>'Tour 4'!#REF!</f>
        <v>#REF!</v>
      </c>
    </row>
    <row r="20" spans="1:6" ht="20.25">
      <c r="A20" s="24">
        <f t="shared" si="0"/>
        <v>16</v>
      </c>
      <c r="B20" s="25"/>
      <c r="C20" s="25"/>
      <c r="D20" s="25"/>
      <c r="E20" s="1" t="e">
        <f>'Tour 4'!#REF!</f>
        <v>#REF!</v>
      </c>
      <c r="F20" s="1" t="e">
        <f>'Tour 4'!#REF!</f>
        <v>#REF!</v>
      </c>
    </row>
    <row r="21" spans="1:6" ht="20.25">
      <c r="A21" s="24">
        <f t="shared" si="0"/>
        <v>17</v>
      </c>
      <c r="B21" s="25"/>
      <c r="C21" s="25"/>
      <c r="D21" s="25"/>
      <c r="E21" s="1" t="e">
        <f>'Tour 4'!#REF!</f>
        <v>#REF!</v>
      </c>
      <c r="F21" s="1" t="e">
        <f>'Tour 4'!#REF!</f>
        <v>#REF!</v>
      </c>
    </row>
    <row r="22" spans="1:6" ht="20.25">
      <c r="A22" s="24">
        <f t="shared" si="0"/>
        <v>18</v>
      </c>
      <c r="B22" s="25"/>
      <c r="C22" s="25"/>
      <c r="D22" s="25"/>
      <c r="E22" s="1" t="e">
        <f>'Tour 4'!#REF!</f>
        <v>#REF!</v>
      </c>
      <c r="F22" s="1" t="e">
        <f>'Tour 4'!#REF!</f>
        <v>#REF!</v>
      </c>
    </row>
    <row r="23" spans="1:6" ht="20.25">
      <c r="A23" s="24">
        <f t="shared" si="0"/>
        <v>19</v>
      </c>
      <c r="B23" s="25"/>
      <c r="C23" s="25"/>
      <c r="D23" s="25"/>
      <c r="E23" s="1" t="e">
        <f>'Tour 4'!#REF!</f>
        <v>#REF!</v>
      </c>
      <c r="F23" s="1" t="e">
        <f>'Tour 4'!#REF!</f>
        <v>#REF!</v>
      </c>
    </row>
    <row r="24" spans="1:6" ht="20.25">
      <c r="A24" s="24">
        <f t="shared" si="0"/>
        <v>20</v>
      </c>
      <c r="B24" s="25"/>
      <c r="C24" s="25"/>
      <c r="D24" s="25"/>
      <c r="E24" s="1" t="e">
        <f>'Tour 4'!#REF!</f>
        <v>#REF!</v>
      </c>
      <c r="F24" s="1" t="e">
        <f>'Tour 4'!#REF!</f>
        <v>#REF!</v>
      </c>
    </row>
    <row r="25" spans="1:6" ht="21" thickBot="1">
      <c r="A25" s="26">
        <v>21</v>
      </c>
      <c r="B25" s="27"/>
      <c r="C25" s="27"/>
      <c r="D25" s="27"/>
      <c r="E25" s="1" t="e">
        <f>'Tour 4'!#REF!</f>
        <v>#REF!</v>
      </c>
      <c r="F25" s="1" t="e">
        <f>'Tour 4'!#REF!</f>
        <v>#REF!</v>
      </c>
    </row>
  </sheetData>
  <mergeCells count="2">
    <mergeCell ref="A3:D3"/>
    <mergeCell ref="A1:D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pane xSplit="6" ySplit="2" topLeftCell="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4" sqref="N4"/>
    </sheetView>
  </sheetViews>
  <sheetFormatPr defaultColWidth="9.140625" defaultRowHeight="12.75"/>
  <cols>
    <col min="1" max="1" width="4.7109375" style="2" customWidth="1"/>
    <col min="2" max="2" width="27.8515625" style="0" customWidth="1"/>
    <col min="3" max="3" width="5.57421875" style="0" customWidth="1"/>
    <col min="4" max="4" width="8.140625" style="2" customWidth="1"/>
    <col min="5" max="5" width="10.57421875" style="2" customWidth="1"/>
    <col min="6" max="7" width="8.8515625" style="2" hidden="1" customWidth="1"/>
    <col min="8" max="19" width="5.28125" style="2" customWidth="1"/>
  </cols>
  <sheetData>
    <row r="1" spans="1:19" ht="13.5" thickBot="1">
      <c r="A1" s="9" t="s">
        <v>8</v>
      </c>
      <c r="B1" s="4"/>
      <c r="C1" s="115" t="s">
        <v>10</v>
      </c>
      <c r="D1" s="116"/>
      <c r="E1" s="116"/>
      <c r="F1" s="117"/>
      <c r="G1" s="29"/>
      <c r="H1" s="112" t="s">
        <v>6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13.5" thickBot="1">
      <c r="A2" s="7" t="s">
        <v>5</v>
      </c>
      <c r="B2" s="8" t="s">
        <v>0</v>
      </c>
      <c r="C2" s="7" t="s">
        <v>4</v>
      </c>
      <c r="D2" s="13" t="s">
        <v>3</v>
      </c>
      <c r="E2" s="13" t="s">
        <v>12</v>
      </c>
      <c r="F2" s="13" t="s">
        <v>13</v>
      </c>
      <c r="G2" s="13"/>
      <c r="H2" s="5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15">
        <v>12</v>
      </c>
    </row>
    <row r="3" spans="1:19" ht="12.75">
      <c r="A3" s="62">
        <v>1</v>
      </c>
      <c r="B3" s="66" t="str">
        <f>Main!B5</f>
        <v>Вестимо</v>
      </c>
      <c r="C3" s="44">
        <f>RANK(F3,F:F)</f>
        <v>2</v>
      </c>
      <c r="D3" s="45">
        <f aca="true" t="shared" si="0" ref="D3:D23">SUM(H3:S3)</f>
        <v>8</v>
      </c>
      <c r="E3" s="46">
        <f>SUMPRODUCT(H3:S3,H$24:S$24)</f>
        <v>46</v>
      </c>
      <c r="F3" s="31">
        <f aca="true" t="shared" si="1" ref="F3:F23">D3+(E3/1000)-A3/100000</f>
        <v>8.04599</v>
      </c>
      <c r="G3" s="32" t="str">
        <f>B3</f>
        <v>Вестимо</v>
      </c>
      <c r="H3" s="47">
        <v>1</v>
      </c>
      <c r="I3" s="48">
        <v>1</v>
      </c>
      <c r="J3" s="48">
        <v>1</v>
      </c>
      <c r="K3" s="48">
        <v>1</v>
      </c>
      <c r="L3" s="48">
        <v>1</v>
      </c>
      <c r="M3" s="48"/>
      <c r="N3" s="48">
        <v>1</v>
      </c>
      <c r="O3" s="48"/>
      <c r="P3" s="48">
        <v>1</v>
      </c>
      <c r="Q3" s="48"/>
      <c r="R3" s="48"/>
      <c r="S3" s="49">
        <v>1</v>
      </c>
    </row>
    <row r="4" spans="1:19" ht="12.75">
      <c r="A4" s="63">
        <v>2</v>
      </c>
      <c r="B4" s="67" t="str">
        <f>Main!B6</f>
        <v>Веретено</v>
      </c>
      <c r="C4" s="35">
        <f aca="true" t="shared" si="2" ref="C4:C23">RANK(F4,F$1:F$65536)</f>
        <v>7</v>
      </c>
      <c r="D4" s="36">
        <f t="shared" si="0"/>
        <v>3</v>
      </c>
      <c r="E4" s="37">
        <f aca="true" t="shared" si="3" ref="E4:E23">SUMPRODUCT(H4:S4,H$24:S$24)</f>
        <v>17</v>
      </c>
      <c r="F4" s="28">
        <f t="shared" si="1"/>
        <v>3.0169799999999998</v>
      </c>
      <c r="G4" s="28" t="str">
        <f aca="true" t="shared" si="4" ref="G4:G23">B4</f>
        <v>Веретено</v>
      </c>
      <c r="H4" s="50"/>
      <c r="I4" s="51"/>
      <c r="J4" s="51"/>
      <c r="K4" s="51">
        <v>1</v>
      </c>
      <c r="L4" s="51"/>
      <c r="M4" s="51"/>
      <c r="N4" s="51"/>
      <c r="O4" s="51"/>
      <c r="P4" s="51"/>
      <c r="Q4" s="51"/>
      <c r="R4" s="51">
        <v>1</v>
      </c>
      <c r="S4" s="52">
        <v>1</v>
      </c>
    </row>
    <row r="5" spans="1:19" ht="12.75">
      <c r="A5" s="64">
        <v>3</v>
      </c>
      <c r="B5" s="68" t="str">
        <f>Main!B7</f>
        <v>Полбеды</v>
      </c>
      <c r="C5" s="38">
        <f t="shared" si="2"/>
        <v>9</v>
      </c>
      <c r="D5" s="39">
        <f t="shared" si="0"/>
        <v>2</v>
      </c>
      <c r="E5" s="40">
        <f t="shared" si="3"/>
        <v>5</v>
      </c>
      <c r="F5" s="33">
        <f t="shared" si="1"/>
        <v>2.0049699999999997</v>
      </c>
      <c r="G5" s="33" t="str">
        <f t="shared" si="4"/>
        <v>Полбеды</v>
      </c>
      <c r="H5" s="53"/>
      <c r="I5" s="54"/>
      <c r="J5" s="54"/>
      <c r="K5" s="54"/>
      <c r="L5" s="54">
        <v>1</v>
      </c>
      <c r="M5" s="54"/>
      <c r="N5" s="54"/>
      <c r="O5" s="54"/>
      <c r="P5" s="54"/>
      <c r="Q5" s="54"/>
      <c r="R5" s="54"/>
      <c r="S5" s="55">
        <v>1</v>
      </c>
    </row>
    <row r="6" spans="1:19" ht="12.75">
      <c r="A6" s="63">
        <v>4</v>
      </c>
      <c r="B6" s="67" t="str">
        <f>Main!B8</f>
        <v>КВН</v>
      </c>
      <c r="C6" s="35">
        <f t="shared" si="2"/>
        <v>5</v>
      </c>
      <c r="D6" s="36">
        <f t="shared" si="0"/>
        <v>4</v>
      </c>
      <c r="E6" s="37">
        <f t="shared" si="3"/>
        <v>17</v>
      </c>
      <c r="F6" s="28">
        <f t="shared" si="1"/>
        <v>4.01696</v>
      </c>
      <c r="G6" s="28" t="str">
        <f t="shared" si="4"/>
        <v>КВН</v>
      </c>
      <c r="H6" s="50">
        <v>1</v>
      </c>
      <c r="I6" s="51"/>
      <c r="J6" s="51"/>
      <c r="K6" s="51"/>
      <c r="L6" s="51">
        <v>1</v>
      </c>
      <c r="M6" s="51"/>
      <c r="N6" s="51">
        <v>1</v>
      </c>
      <c r="O6" s="51"/>
      <c r="P6" s="51"/>
      <c r="Q6" s="51"/>
      <c r="R6" s="51"/>
      <c r="S6" s="52">
        <v>1</v>
      </c>
    </row>
    <row r="7" spans="1:19" ht="12.75">
      <c r="A7" s="64">
        <v>5</v>
      </c>
      <c r="B7" s="68" t="str">
        <f>Main!B9</f>
        <v>Саша и медведи</v>
      </c>
      <c r="C7" s="38">
        <f t="shared" si="2"/>
        <v>4</v>
      </c>
      <c r="D7" s="39">
        <f t="shared" si="0"/>
        <v>6</v>
      </c>
      <c r="E7" s="40">
        <f t="shared" si="3"/>
        <v>33</v>
      </c>
      <c r="F7" s="33">
        <f t="shared" si="1"/>
        <v>6.0329500000000005</v>
      </c>
      <c r="G7" s="33" t="str">
        <f t="shared" si="4"/>
        <v>Саша и медведи</v>
      </c>
      <c r="H7" s="53">
        <v>1</v>
      </c>
      <c r="I7" s="54">
        <v>1</v>
      </c>
      <c r="J7" s="54">
        <v>1</v>
      </c>
      <c r="K7" s="54"/>
      <c r="L7" s="54">
        <v>1</v>
      </c>
      <c r="M7" s="54"/>
      <c r="N7" s="54"/>
      <c r="O7" s="54" t="s">
        <v>46</v>
      </c>
      <c r="P7" s="54">
        <v>1</v>
      </c>
      <c r="Q7" s="54"/>
      <c r="R7" s="54"/>
      <c r="S7" s="55">
        <v>1</v>
      </c>
    </row>
    <row r="8" spans="1:19" ht="12.75">
      <c r="A8" s="63">
        <v>6</v>
      </c>
      <c r="B8" s="67" t="str">
        <f>Main!B10</f>
        <v>Аст Алхор</v>
      </c>
      <c r="C8" s="35">
        <f t="shared" si="2"/>
        <v>6</v>
      </c>
      <c r="D8" s="36">
        <f t="shared" si="0"/>
        <v>4</v>
      </c>
      <c r="E8" s="37">
        <f t="shared" si="3"/>
        <v>16</v>
      </c>
      <c r="F8" s="28">
        <f t="shared" si="1"/>
        <v>4.01594</v>
      </c>
      <c r="G8" s="28" t="str">
        <f t="shared" si="4"/>
        <v>Аст Алхор</v>
      </c>
      <c r="H8" s="50">
        <v>1</v>
      </c>
      <c r="I8" s="51"/>
      <c r="J8" s="51"/>
      <c r="K8" s="51">
        <v>1</v>
      </c>
      <c r="L8" s="51">
        <v>1</v>
      </c>
      <c r="M8" s="51"/>
      <c r="N8" s="51"/>
      <c r="O8" s="51"/>
      <c r="P8" s="51"/>
      <c r="Q8" s="51"/>
      <c r="R8" s="51"/>
      <c r="S8" s="52">
        <v>1</v>
      </c>
    </row>
    <row r="9" spans="1:19" ht="12.75">
      <c r="A9" s="64">
        <v>7</v>
      </c>
      <c r="B9" s="68" t="str">
        <f>Main!B11</f>
        <v>Абзац</v>
      </c>
      <c r="C9" s="38">
        <f t="shared" si="2"/>
        <v>10</v>
      </c>
      <c r="D9" s="39">
        <f t="shared" si="0"/>
        <v>1</v>
      </c>
      <c r="E9" s="40">
        <f t="shared" si="3"/>
        <v>7</v>
      </c>
      <c r="F9" s="33">
        <f t="shared" si="1"/>
        <v>1.0069299999999999</v>
      </c>
      <c r="G9" s="33" t="str">
        <f t="shared" si="4"/>
        <v>Абзац</v>
      </c>
      <c r="H9" s="53"/>
      <c r="I9" s="54"/>
      <c r="J9" s="54"/>
      <c r="K9" s="54"/>
      <c r="L9" s="54"/>
      <c r="M9" s="54"/>
      <c r="N9" s="54">
        <v>1</v>
      </c>
      <c r="O9" s="54"/>
      <c r="P9" s="54"/>
      <c r="Q9" s="54"/>
      <c r="R9" s="54"/>
      <c r="S9" s="55"/>
    </row>
    <row r="10" spans="1:19" ht="12.75">
      <c r="A10" s="63">
        <v>8</v>
      </c>
      <c r="B10" s="104">
        <f>Main!B12</f>
        <v>42</v>
      </c>
      <c r="C10" s="35">
        <f t="shared" si="2"/>
        <v>8</v>
      </c>
      <c r="D10" s="36">
        <f t="shared" si="0"/>
        <v>3</v>
      </c>
      <c r="E10" s="37">
        <f t="shared" si="3"/>
        <v>12</v>
      </c>
      <c r="F10" s="28">
        <f t="shared" si="1"/>
        <v>3.01192</v>
      </c>
      <c r="G10" s="28">
        <f t="shared" si="4"/>
        <v>42</v>
      </c>
      <c r="H10" s="50"/>
      <c r="I10" s="51"/>
      <c r="J10" s="51">
        <v>1</v>
      </c>
      <c r="K10" s="51"/>
      <c r="L10" s="51">
        <v>1</v>
      </c>
      <c r="M10" s="51"/>
      <c r="N10" s="51"/>
      <c r="O10" s="51"/>
      <c r="P10" s="51"/>
      <c r="Q10" s="51"/>
      <c r="R10" s="51"/>
      <c r="S10" s="52">
        <v>1</v>
      </c>
    </row>
    <row r="11" spans="1:19" ht="12.75">
      <c r="A11" s="64">
        <v>9</v>
      </c>
      <c r="B11" s="68" t="str">
        <f>Main!B13</f>
        <v>Суббота, 13</v>
      </c>
      <c r="C11" s="38">
        <f t="shared" si="2"/>
        <v>1</v>
      </c>
      <c r="D11" s="39">
        <f t="shared" si="0"/>
        <v>9</v>
      </c>
      <c r="E11" s="40">
        <f t="shared" si="3"/>
        <v>57</v>
      </c>
      <c r="F11" s="33">
        <f t="shared" si="1"/>
        <v>9.05691</v>
      </c>
      <c r="G11" s="33" t="str">
        <f t="shared" si="4"/>
        <v>Суббота, 13</v>
      </c>
      <c r="H11" s="53">
        <v>1</v>
      </c>
      <c r="I11" s="54">
        <v>1</v>
      </c>
      <c r="J11" s="54">
        <v>1</v>
      </c>
      <c r="K11" s="54">
        <v>1</v>
      </c>
      <c r="L11" s="54">
        <v>1</v>
      </c>
      <c r="M11" s="54">
        <v>1</v>
      </c>
      <c r="N11" s="54">
        <v>1</v>
      </c>
      <c r="O11" s="54"/>
      <c r="P11" s="54"/>
      <c r="Q11" s="54"/>
      <c r="R11" s="54">
        <v>1</v>
      </c>
      <c r="S11" s="55">
        <v>1</v>
      </c>
    </row>
    <row r="12" spans="1:19" ht="12.75">
      <c r="A12" s="63">
        <v>10</v>
      </c>
      <c r="B12" s="67" t="str">
        <f>Main!B14</f>
        <v>Канатчикова дача</v>
      </c>
      <c r="C12" s="35">
        <f t="shared" si="2"/>
        <v>3</v>
      </c>
      <c r="D12" s="36">
        <f t="shared" si="0"/>
        <v>6</v>
      </c>
      <c r="E12" s="37">
        <f t="shared" si="3"/>
        <v>34</v>
      </c>
      <c r="F12" s="28">
        <f t="shared" si="1"/>
        <v>6.0339</v>
      </c>
      <c r="G12" s="28" t="str">
        <f t="shared" si="4"/>
        <v>Канатчикова дача</v>
      </c>
      <c r="H12" s="50">
        <v>1</v>
      </c>
      <c r="I12" s="51"/>
      <c r="J12" s="51"/>
      <c r="K12" s="51">
        <v>1</v>
      </c>
      <c r="L12" s="51">
        <v>1</v>
      </c>
      <c r="M12" s="51"/>
      <c r="N12" s="51"/>
      <c r="O12" s="51" t="s">
        <v>46</v>
      </c>
      <c r="P12" s="51">
        <v>1</v>
      </c>
      <c r="Q12" s="51">
        <v>1</v>
      </c>
      <c r="R12" s="51"/>
      <c r="S12" s="52">
        <v>1</v>
      </c>
    </row>
    <row r="13" spans="1:19" ht="32.25" customHeight="1">
      <c r="A13" s="64">
        <v>11</v>
      </c>
      <c r="B13" s="68">
        <f>Main!B15</f>
        <v>0</v>
      </c>
      <c r="C13" s="38">
        <f t="shared" si="2"/>
        <v>11</v>
      </c>
      <c r="D13" s="39">
        <f t="shared" si="0"/>
        <v>0</v>
      </c>
      <c r="E13" s="40">
        <f t="shared" si="3"/>
        <v>0</v>
      </c>
      <c r="F13" s="33">
        <f t="shared" si="1"/>
        <v>-0.00011</v>
      </c>
      <c r="G13" s="33">
        <f t="shared" si="4"/>
        <v>0</v>
      </c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2.75">
      <c r="A14" s="63">
        <v>12</v>
      </c>
      <c r="B14" s="67">
        <f>Main!B16</f>
        <v>0</v>
      </c>
      <c r="C14" s="35">
        <f t="shared" si="2"/>
        <v>12</v>
      </c>
      <c r="D14" s="36">
        <f t="shared" si="0"/>
        <v>0</v>
      </c>
      <c r="E14" s="37">
        <f t="shared" si="3"/>
        <v>0</v>
      </c>
      <c r="F14" s="28">
        <f t="shared" si="1"/>
        <v>-0.00012</v>
      </c>
      <c r="G14" s="28">
        <f t="shared" si="4"/>
        <v>0</v>
      </c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19" ht="12.75">
      <c r="A15" s="64">
        <v>13</v>
      </c>
      <c r="B15" s="68">
        <f>Main!B17</f>
        <v>0</v>
      </c>
      <c r="C15" s="38">
        <f t="shared" si="2"/>
        <v>13</v>
      </c>
      <c r="D15" s="39">
        <f t="shared" si="0"/>
        <v>0</v>
      </c>
      <c r="E15" s="40">
        <f t="shared" si="3"/>
        <v>0</v>
      </c>
      <c r="F15" s="33">
        <f t="shared" si="1"/>
        <v>-0.00013</v>
      </c>
      <c r="G15" s="33">
        <f t="shared" si="4"/>
        <v>0</v>
      </c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12.75">
      <c r="A16" s="63">
        <v>14</v>
      </c>
      <c r="B16" s="67">
        <f>Main!B18</f>
        <v>0</v>
      </c>
      <c r="C16" s="35">
        <f t="shared" si="2"/>
        <v>14</v>
      </c>
      <c r="D16" s="36">
        <f t="shared" si="0"/>
        <v>0</v>
      </c>
      <c r="E16" s="37">
        <f t="shared" si="3"/>
        <v>0</v>
      </c>
      <c r="F16" s="28">
        <f t="shared" si="1"/>
        <v>-0.00014</v>
      </c>
      <c r="G16" s="28">
        <f t="shared" si="4"/>
        <v>0</v>
      </c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1:19" ht="12.75">
      <c r="A17" s="64">
        <v>15</v>
      </c>
      <c r="B17" s="68">
        <f>Main!B19</f>
        <v>0</v>
      </c>
      <c r="C17" s="38">
        <f t="shared" si="2"/>
        <v>15</v>
      </c>
      <c r="D17" s="39">
        <f t="shared" si="0"/>
        <v>0</v>
      </c>
      <c r="E17" s="40">
        <f t="shared" si="3"/>
        <v>0</v>
      </c>
      <c r="F17" s="33">
        <f t="shared" si="1"/>
        <v>-0.00015</v>
      </c>
      <c r="G17" s="33">
        <f t="shared" si="4"/>
        <v>0</v>
      </c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2.75">
      <c r="A18" s="63">
        <v>16</v>
      </c>
      <c r="B18" s="67">
        <f>Main!B20</f>
        <v>0</v>
      </c>
      <c r="C18" s="35">
        <f t="shared" si="2"/>
        <v>16</v>
      </c>
      <c r="D18" s="36">
        <f t="shared" si="0"/>
        <v>0</v>
      </c>
      <c r="E18" s="37">
        <f t="shared" si="3"/>
        <v>0</v>
      </c>
      <c r="F18" s="28">
        <f t="shared" si="1"/>
        <v>-0.00016</v>
      </c>
      <c r="G18" s="28">
        <f t="shared" si="4"/>
        <v>0</v>
      </c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12.75">
      <c r="A19" s="64">
        <v>17</v>
      </c>
      <c r="B19" s="68">
        <f>Main!B21</f>
        <v>0</v>
      </c>
      <c r="C19" s="38">
        <f t="shared" si="2"/>
        <v>17</v>
      </c>
      <c r="D19" s="39">
        <f t="shared" si="0"/>
        <v>0</v>
      </c>
      <c r="E19" s="40">
        <f t="shared" si="3"/>
        <v>0</v>
      </c>
      <c r="F19" s="33">
        <f t="shared" si="1"/>
        <v>-0.00017</v>
      </c>
      <c r="G19" s="33">
        <f t="shared" si="4"/>
        <v>0</v>
      </c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ht="12.75">
      <c r="A20" s="63">
        <v>18</v>
      </c>
      <c r="B20" s="67">
        <f>Main!B22</f>
        <v>0</v>
      </c>
      <c r="C20" s="35">
        <f t="shared" si="2"/>
        <v>18</v>
      </c>
      <c r="D20" s="36">
        <f t="shared" si="0"/>
        <v>0</v>
      </c>
      <c r="E20" s="37">
        <f t="shared" si="3"/>
        <v>0</v>
      </c>
      <c r="F20" s="28">
        <f t="shared" si="1"/>
        <v>-0.00018</v>
      </c>
      <c r="G20" s="28">
        <f t="shared" si="4"/>
        <v>0</v>
      </c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2.75">
      <c r="A21" s="64">
        <v>19</v>
      </c>
      <c r="B21" s="68">
        <f>Main!B23</f>
        <v>0</v>
      </c>
      <c r="C21" s="38">
        <f t="shared" si="2"/>
        <v>19</v>
      </c>
      <c r="D21" s="39">
        <f t="shared" si="0"/>
        <v>0</v>
      </c>
      <c r="E21" s="40">
        <f t="shared" si="3"/>
        <v>0</v>
      </c>
      <c r="F21" s="33">
        <f t="shared" si="1"/>
        <v>-0.00019</v>
      </c>
      <c r="G21" s="33">
        <f t="shared" si="4"/>
        <v>0</v>
      </c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19" ht="12.75">
      <c r="A22" s="63">
        <v>20</v>
      </c>
      <c r="B22" s="67">
        <f>Main!B24</f>
        <v>0</v>
      </c>
      <c r="C22" s="35">
        <f t="shared" si="2"/>
        <v>20</v>
      </c>
      <c r="D22" s="36">
        <f t="shared" si="0"/>
        <v>0</v>
      </c>
      <c r="E22" s="37">
        <f t="shared" si="3"/>
        <v>0</v>
      </c>
      <c r="F22" s="28">
        <f t="shared" si="1"/>
        <v>-0.0002</v>
      </c>
      <c r="G22" s="28">
        <f t="shared" si="4"/>
        <v>0</v>
      </c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</row>
    <row r="23" spans="1:19" ht="13.5" thickBot="1">
      <c r="A23" s="65">
        <v>21</v>
      </c>
      <c r="B23" s="69">
        <f>Main!B25</f>
        <v>0</v>
      </c>
      <c r="C23" s="41">
        <f t="shared" si="2"/>
        <v>21</v>
      </c>
      <c r="D23" s="42">
        <f t="shared" si="0"/>
        <v>0</v>
      </c>
      <c r="E23" s="43">
        <f t="shared" si="3"/>
        <v>0</v>
      </c>
      <c r="F23" s="34">
        <f t="shared" si="1"/>
        <v>-0.00021</v>
      </c>
      <c r="G23" s="33">
        <f t="shared" si="4"/>
        <v>0</v>
      </c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2:19" ht="13.5" thickBot="1">
      <c r="B24" s="1"/>
      <c r="C24" s="1"/>
      <c r="H24" s="59">
        <f>Main!$A$2-SUM(H3:H23)+1</f>
        <v>5</v>
      </c>
      <c r="I24" s="60">
        <f>Main!$A$2-SUM(I3:I23)+1</f>
        <v>8</v>
      </c>
      <c r="J24" s="60">
        <f>Main!$A$2-SUM(J3:J23)+1</f>
        <v>7</v>
      </c>
      <c r="K24" s="60">
        <f>Main!$A$2-SUM(K3:K23)+1</f>
        <v>6</v>
      </c>
      <c r="L24" s="60">
        <f>Main!$A$2-SUM(L3:L23)+1</f>
        <v>3</v>
      </c>
      <c r="M24" s="60">
        <f>Main!$A$2-SUM(M3:M23)+1</f>
        <v>10</v>
      </c>
      <c r="N24" s="60">
        <f>Main!$A$2-SUM(N3:N23)+1</f>
        <v>7</v>
      </c>
      <c r="O24" s="60">
        <f>Main!$A$2-SUM(O3:O23)+1</f>
        <v>11</v>
      </c>
      <c r="P24" s="60">
        <f>Main!$A$2-SUM(P3:P23)+1</f>
        <v>8</v>
      </c>
      <c r="Q24" s="60">
        <f>Main!$A$2-SUM(Q3:Q23)+1</f>
        <v>10</v>
      </c>
      <c r="R24" s="60">
        <f>Main!$A$2-SUM(R3:R23)+1</f>
        <v>9</v>
      </c>
      <c r="S24" s="61">
        <f>Main!$A$2-SUM(S3:S23)+1</f>
        <v>2</v>
      </c>
    </row>
    <row r="25" spans="2:3" ht="12.75">
      <c r="B25" s="1"/>
      <c r="C25" s="1"/>
    </row>
  </sheetData>
  <mergeCells count="2">
    <mergeCell ref="H1:S1"/>
    <mergeCell ref="C1:F1"/>
  </mergeCells>
  <conditionalFormatting sqref="B3:E23">
    <cfRule type="expression" priority="1" dxfId="0" stopIfTrue="1">
      <formula>$C3=1</formula>
    </cfRule>
    <cfRule type="expression" priority="2" dxfId="1" stopIfTrue="1">
      <formula>$C3=2</formula>
    </cfRule>
    <cfRule type="expression" priority="3" dxfId="2" stopIfTrue="1">
      <formula>$C3=3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B1">
      <selection activeCell="B38" sqref="B38"/>
    </sheetView>
  </sheetViews>
  <sheetFormatPr defaultColWidth="9.140625" defaultRowHeight="12.75"/>
  <cols>
    <col min="1" max="1" width="4.7109375" style="2" customWidth="1"/>
    <col min="2" max="2" width="27.57421875" style="0" customWidth="1"/>
    <col min="3" max="3" width="5.421875" style="0" customWidth="1"/>
    <col min="4" max="4" width="6.00390625" style="2" customWidth="1"/>
    <col min="5" max="5" width="4.7109375" style="2" customWidth="1"/>
    <col min="6" max="6" width="12.7109375" style="2" hidden="1" customWidth="1"/>
    <col min="7" max="7" width="24.57421875" style="2" hidden="1" customWidth="1"/>
    <col min="8" max="8" width="4.28125" style="2" customWidth="1"/>
    <col min="9" max="9" width="5.00390625" style="2" customWidth="1"/>
    <col min="10" max="10" width="4.57421875" style="2" customWidth="1"/>
    <col min="11" max="11" width="10.28125" style="2" hidden="1" customWidth="1"/>
    <col min="12" max="12" width="5.57421875" style="2" customWidth="1"/>
    <col min="13" max="13" width="6.57421875" style="2" customWidth="1"/>
    <col min="14" max="14" width="4.57421875" style="2" customWidth="1"/>
    <col min="15" max="15" width="10.00390625" style="2" hidden="1" customWidth="1"/>
    <col min="16" max="27" width="5.28125" style="2" customWidth="1"/>
    <col min="28" max="28" width="27.00390625" style="0" customWidth="1"/>
  </cols>
  <sheetData>
    <row r="1" spans="1:27" ht="13.5" thickBot="1">
      <c r="A1" s="9" t="s">
        <v>9</v>
      </c>
      <c r="B1" s="4"/>
      <c r="C1" s="115" t="s">
        <v>11</v>
      </c>
      <c r="D1" s="116"/>
      <c r="E1" s="116"/>
      <c r="F1" s="117"/>
      <c r="G1" s="14"/>
      <c r="H1" s="115" t="s">
        <v>15</v>
      </c>
      <c r="I1" s="120"/>
      <c r="J1" s="120"/>
      <c r="K1" s="121"/>
      <c r="L1" s="118" t="s">
        <v>10</v>
      </c>
      <c r="M1" s="118"/>
      <c r="N1" s="118"/>
      <c r="O1" s="119"/>
      <c r="P1" s="112" t="s">
        <v>6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4"/>
    </row>
    <row r="2" spans="1:27" ht="13.5" thickBot="1">
      <c r="A2" s="7" t="s">
        <v>5</v>
      </c>
      <c r="B2" s="8" t="s">
        <v>0</v>
      </c>
      <c r="C2" s="7" t="s">
        <v>4</v>
      </c>
      <c r="D2" s="13" t="s">
        <v>3</v>
      </c>
      <c r="E2" s="13" t="s">
        <v>12</v>
      </c>
      <c r="F2" s="13" t="s">
        <v>13</v>
      </c>
      <c r="G2" s="10" t="s">
        <v>14</v>
      </c>
      <c r="H2" s="5" t="s">
        <v>4</v>
      </c>
      <c r="I2" s="6" t="s">
        <v>3</v>
      </c>
      <c r="J2" s="6" t="s">
        <v>12</v>
      </c>
      <c r="K2" s="78" t="s">
        <v>13</v>
      </c>
      <c r="L2" s="13" t="s">
        <v>4</v>
      </c>
      <c r="M2" s="13" t="s">
        <v>3</v>
      </c>
      <c r="N2" s="13" t="s">
        <v>12</v>
      </c>
      <c r="O2" s="11" t="s">
        <v>17</v>
      </c>
      <c r="P2" s="5">
        <v>1</v>
      </c>
      <c r="Q2" s="6">
        <v>2</v>
      </c>
      <c r="R2" s="6">
        <v>3</v>
      </c>
      <c r="S2" s="6">
        <v>4</v>
      </c>
      <c r="T2" s="6">
        <v>5</v>
      </c>
      <c r="U2" s="6">
        <v>6</v>
      </c>
      <c r="V2" s="6">
        <v>7</v>
      </c>
      <c r="W2" s="6">
        <v>8</v>
      </c>
      <c r="X2" s="6">
        <v>9</v>
      </c>
      <c r="Y2" s="6">
        <v>10</v>
      </c>
      <c r="Z2" s="6">
        <v>11</v>
      </c>
      <c r="AA2" s="15">
        <v>12</v>
      </c>
    </row>
    <row r="3" spans="1:28" ht="12.75">
      <c r="A3" s="62">
        <v>1</v>
      </c>
      <c r="B3" s="66" t="str">
        <f>VLOOKUP(A3,'Tour 1'!$C$3:$P$23,5,FALSE)</f>
        <v>Суббота, 13</v>
      </c>
      <c r="C3" s="44">
        <f>RANK(F3,F:F)</f>
        <v>1</v>
      </c>
      <c r="D3" s="45">
        <f>I3+M3</f>
        <v>18</v>
      </c>
      <c r="E3" s="46">
        <f>J3+N3</f>
        <v>103</v>
      </c>
      <c r="F3" s="74">
        <f>K3+O3</f>
        <v>18.102899999999998</v>
      </c>
      <c r="G3" s="70" t="str">
        <f>B3</f>
        <v>Суббота, 13</v>
      </c>
      <c r="H3" s="44">
        <f>VLOOKUP(A3,'Tour 1'!$C$3:$O$23,1,FALSE)</f>
        <v>1</v>
      </c>
      <c r="I3" s="45">
        <f>VLOOKUP(A3,'Tour 1'!$C$3:$O$23,2,FALSE)</f>
        <v>9</v>
      </c>
      <c r="J3" s="46">
        <f>VLOOKUP(A3,'Tour 1'!$C$3:$O$23,3,FALSE)</f>
        <v>57</v>
      </c>
      <c r="K3" s="44">
        <f>VLOOKUP(A3,'Tour 1'!$C$3:$O$23,4,FALSE)</f>
        <v>9.05691</v>
      </c>
      <c r="L3" s="44">
        <f>RANK(O3,O:O)</f>
        <v>2</v>
      </c>
      <c r="M3" s="45">
        <f aca="true" t="shared" si="0" ref="M3:M23">SUM(P3:AA3)</f>
        <v>9</v>
      </c>
      <c r="N3" s="46">
        <f aca="true" t="shared" si="1" ref="N3:N23">SUMPRODUCT(P3:AA3,P$24:AA$24)</f>
        <v>46</v>
      </c>
      <c r="O3" s="46">
        <f>M3+(N3/1000)-$A3/100000</f>
        <v>9.04599</v>
      </c>
      <c r="P3" s="47"/>
      <c r="Q3" s="48">
        <v>1</v>
      </c>
      <c r="R3" s="48"/>
      <c r="S3" s="48">
        <v>1</v>
      </c>
      <c r="T3" s="48">
        <v>1</v>
      </c>
      <c r="U3" s="48">
        <v>1</v>
      </c>
      <c r="V3" s="48">
        <v>1</v>
      </c>
      <c r="W3" s="48">
        <v>1</v>
      </c>
      <c r="X3" s="48">
        <v>1</v>
      </c>
      <c r="Y3" s="48"/>
      <c r="Z3" s="48">
        <v>1</v>
      </c>
      <c r="AA3" s="49">
        <v>1</v>
      </c>
      <c r="AB3" s="66" t="str">
        <f>B3</f>
        <v>Суббота, 13</v>
      </c>
    </row>
    <row r="4" spans="1:28" ht="12.75">
      <c r="A4" s="63">
        <v>2</v>
      </c>
      <c r="B4" s="67" t="str">
        <f>VLOOKUP(A4,'Tour 1'!$C$3:$P$23,5,FALSE)</f>
        <v>Вестимо</v>
      </c>
      <c r="C4" s="35">
        <f aca="true" t="shared" si="2" ref="C4:C23">RANK(F4,F$1:F$65536)</f>
        <v>2</v>
      </c>
      <c r="D4" s="36">
        <f aca="true" t="shared" si="3" ref="D4:D23">I4+M4</f>
        <v>17</v>
      </c>
      <c r="E4" s="37">
        <f aca="true" t="shared" si="4" ref="E4:E23">J4+N4</f>
        <v>81</v>
      </c>
      <c r="F4" s="75">
        <f aca="true" t="shared" si="5" ref="F4:F23">K4+O4</f>
        <v>17.08097</v>
      </c>
      <c r="G4" s="71" t="str">
        <f aca="true" t="shared" si="6" ref="G4:G23">B4</f>
        <v>Вестимо</v>
      </c>
      <c r="H4" s="35">
        <f>VLOOKUP(A4,'Tour 1'!$C$3:$O$23,1,FALSE)</f>
        <v>2</v>
      </c>
      <c r="I4" s="36">
        <f>VLOOKUP(A4,'Tour 1'!$C$3:$O$23,2,FALSE)</f>
        <v>8</v>
      </c>
      <c r="J4" s="37">
        <f>VLOOKUP(A4,'Tour 1'!$C$3:$O$23,3,FALSE)</f>
        <v>46</v>
      </c>
      <c r="K4" s="35">
        <f>VLOOKUP(A4,'Tour 1'!$C$3:$O$23,4,FALSE)</f>
        <v>8.04599</v>
      </c>
      <c r="L4" s="35">
        <f aca="true" t="shared" si="7" ref="L4:L23">RANK(O4,O$1:O$65536)</f>
        <v>3</v>
      </c>
      <c r="M4" s="36">
        <f t="shared" si="0"/>
        <v>9</v>
      </c>
      <c r="N4" s="37">
        <f t="shared" si="1"/>
        <v>35</v>
      </c>
      <c r="O4" s="37">
        <f aca="true" t="shared" si="8" ref="O4:O23">M4+(N4/1000)-$A4/100000</f>
        <v>9.034980000000001</v>
      </c>
      <c r="P4" s="50">
        <v>1</v>
      </c>
      <c r="Q4" s="51">
        <v>1</v>
      </c>
      <c r="R4" s="51">
        <v>1</v>
      </c>
      <c r="S4" s="51"/>
      <c r="T4" s="51"/>
      <c r="U4" s="51">
        <v>1</v>
      </c>
      <c r="V4" s="51">
        <v>1</v>
      </c>
      <c r="W4" s="51">
        <v>1</v>
      </c>
      <c r="X4" s="51"/>
      <c r="Y4" s="51">
        <v>1</v>
      </c>
      <c r="Z4" s="51">
        <v>1</v>
      </c>
      <c r="AA4" s="52">
        <v>1</v>
      </c>
      <c r="AB4" s="67" t="str">
        <f aca="true" t="shared" si="9" ref="AB4:AB23">B4</f>
        <v>Вестимо</v>
      </c>
    </row>
    <row r="5" spans="1:28" ht="12.75">
      <c r="A5" s="64">
        <v>3</v>
      </c>
      <c r="B5" s="68" t="str">
        <f>VLOOKUP(A5,'Tour 1'!$C$3:$P$23,5,FALSE)</f>
        <v>Канатчикова дача</v>
      </c>
      <c r="C5" s="38">
        <f t="shared" si="2"/>
        <v>4</v>
      </c>
      <c r="D5" s="39">
        <f t="shared" si="3"/>
        <v>14</v>
      </c>
      <c r="E5" s="40">
        <f t="shared" si="4"/>
        <v>67</v>
      </c>
      <c r="F5" s="76">
        <f t="shared" si="5"/>
        <v>14.066869999999998</v>
      </c>
      <c r="G5" s="72" t="str">
        <f t="shared" si="6"/>
        <v>Канатчикова дача</v>
      </c>
      <c r="H5" s="38">
        <f>VLOOKUP(A5,'Tour 1'!$C$3:$O$23,1,FALSE)</f>
        <v>3</v>
      </c>
      <c r="I5" s="39">
        <f>VLOOKUP(A5,'Tour 1'!$C$3:$O$23,2,FALSE)</f>
        <v>6</v>
      </c>
      <c r="J5" s="40">
        <f>VLOOKUP(A5,'Tour 1'!$C$3:$O$23,3,FALSE)</f>
        <v>34</v>
      </c>
      <c r="K5" s="38">
        <f>VLOOKUP(A5,'Tour 1'!$C$3:$O$23,4,FALSE)</f>
        <v>6.0339</v>
      </c>
      <c r="L5" s="38">
        <f t="shared" si="7"/>
        <v>4</v>
      </c>
      <c r="M5" s="39">
        <f t="shared" si="0"/>
        <v>8</v>
      </c>
      <c r="N5" s="40">
        <f t="shared" si="1"/>
        <v>33</v>
      </c>
      <c r="O5" s="40">
        <f t="shared" si="8"/>
        <v>8.032969999999999</v>
      </c>
      <c r="P5" s="53">
        <v>1</v>
      </c>
      <c r="Q5" s="54">
        <v>1</v>
      </c>
      <c r="R5" s="54">
        <v>1</v>
      </c>
      <c r="S5" s="54"/>
      <c r="T5" s="54">
        <v>1</v>
      </c>
      <c r="U5" s="54">
        <v>1</v>
      </c>
      <c r="V5" s="54">
        <v>1</v>
      </c>
      <c r="W5" s="54"/>
      <c r="X5" s="54"/>
      <c r="Y5" s="54"/>
      <c r="Z5" s="54">
        <v>1</v>
      </c>
      <c r="AA5" s="55">
        <v>1</v>
      </c>
      <c r="AB5" s="68" t="str">
        <f t="shared" si="9"/>
        <v>Канатчикова дача</v>
      </c>
    </row>
    <row r="6" spans="1:28" ht="12.75">
      <c r="A6" s="63">
        <v>4</v>
      </c>
      <c r="B6" s="67" t="str">
        <f>VLOOKUP(A6,'Tour 1'!$C$3:$P$23,5,FALSE)</f>
        <v>Саша и медведи</v>
      </c>
      <c r="C6" s="35">
        <f t="shared" si="2"/>
        <v>3</v>
      </c>
      <c r="D6" s="36">
        <f t="shared" si="3"/>
        <v>16</v>
      </c>
      <c r="E6" s="37">
        <f t="shared" si="4"/>
        <v>76</v>
      </c>
      <c r="F6" s="75">
        <f t="shared" si="5"/>
        <v>16.07591</v>
      </c>
      <c r="G6" s="71" t="str">
        <f t="shared" si="6"/>
        <v>Саша и медведи</v>
      </c>
      <c r="H6" s="35">
        <f>VLOOKUP(A6,'Tour 1'!$C$3:$O$23,1,FALSE)</f>
        <v>4</v>
      </c>
      <c r="I6" s="36">
        <f>VLOOKUP(A6,'Tour 1'!$C$3:$O$23,2,FALSE)</f>
        <v>6</v>
      </c>
      <c r="J6" s="37">
        <f>VLOOKUP(A6,'Tour 1'!$C$3:$O$23,3,FALSE)</f>
        <v>33</v>
      </c>
      <c r="K6" s="75">
        <f>VLOOKUP(A6,'Tour 1'!$C$3:$O$23,4,FALSE)</f>
        <v>6.0329500000000005</v>
      </c>
      <c r="L6" s="35">
        <f t="shared" si="7"/>
        <v>1</v>
      </c>
      <c r="M6" s="36">
        <f t="shared" si="0"/>
        <v>10</v>
      </c>
      <c r="N6" s="37">
        <f t="shared" si="1"/>
        <v>43</v>
      </c>
      <c r="O6" s="37">
        <f t="shared" si="8"/>
        <v>10.042959999999999</v>
      </c>
      <c r="P6" s="50">
        <v>1</v>
      </c>
      <c r="Q6" s="51">
        <v>1</v>
      </c>
      <c r="R6" s="51">
        <v>1</v>
      </c>
      <c r="S6" s="51"/>
      <c r="T6" s="51"/>
      <c r="U6" s="51">
        <v>1</v>
      </c>
      <c r="V6" s="51">
        <v>1</v>
      </c>
      <c r="W6" s="51">
        <v>1</v>
      </c>
      <c r="X6" s="51">
        <v>1</v>
      </c>
      <c r="Y6" s="51">
        <v>1</v>
      </c>
      <c r="Z6" s="51">
        <v>1</v>
      </c>
      <c r="AA6" s="52">
        <v>1</v>
      </c>
      <c r="AB6" s="67" t="str">
        <f t="shared" si="9"/>
        <v>Саша и медведи</v>
      </c>
    </row>
    <row r="7" spans="1:28" ht="12.75">
      <c r="A7" s="64">
        <v>5</v>
      </c>
      <c r="B7" s="68" t="str">
        <f>VLOOKUP(A7,'Tour 1'!$C$3:$P$23,5,FALSE)</f>
        <v>КВН</v>
      </c>
      <c r="C7" s="38">
        <f t="shared" si="2"/>
        <v>5</v>
      </c>
      <c r="D7" s="39">
        <f t="shared" si="3"/>
        <v>12</v>
      </c>
      <c r="E7" s="40">
        <f t="shared" si="4"/>
        <v>49</v>
      </c>
      <c r="F7" s="76">
        <f t="shared" si="5"/>
        <v>12.04891</v>
      </c>
      <c r="G7" s="72" t="str">
        <f t="shared" si="6"/>
        <v>КВН</v>
      </c>
      <c r="H7" s="38">
        <f>VLOOKUP(A7,'Tour 1'!$C$3:$O$23,1,FALSE)</f>
        <v>5</v>
      </c>
      <c r="I7" s="39">
        <f>VLOOKUP(A7,'Tour 1'!$C$3:$O$23,2,FALSE)</f>
        <v>4</v>
      </c>
      <c r="J7" s="40">
        <f>VLOOKUP(A7,'Tour 1'!$C$3:$O$23,3,FALSE)</f>
        <v>17</v>
      </c>
      <c r="K7" s="76">
        <f>VLOOKUP(A7,'Tour 1'!$C$3:$O$23,4,FALSE)</f>
        <v>4.01696</v>
      </c>
      <c r="L7" s="38">
        <f t="shared" si="7"/>
        <v>5</v>
      </c>
      <c r="M7" s="39">
        <f t="shared" si="0"/>
        <v>8</v>
      </c>
      <c r="N7" s="40">
        <f t="shared" si="1"/>
        <v>32</v>
      </c>
      <c r="O7" s="40">
        <f t="shared" si="8"/>
        <v>8.03195</v>
      </c>
      <c r="P7" s="53"/>
      <c r="Q7" s="54">
        <v>1</v>
      </c>
      <c r="R7" s="54">
        <v>1</v>
      </c>
      <c r="S7" s="54"/>
      <c r="T7" s="54">
        <v>1</v>
      </c>
      <c r="U7" s="54">
        <v>1</v>
      </c>
      <c r="V7" s="54">
        <v>1</v>
      </c>
      <c r="W7" s="54">
        <v>1</v>
      </c>
      <c r="X7" s="54"/>
      <c r="Y7" s="54">
        <v>1</v>
      </c>
      <c r="Z7" s="54">
        <v>1</v>
      </c>
      <c r="AA7" s="55"/>
      <c r="AB7" s="68" t="str">
        <f t="shared" si="9"/>
        <v>КВН</v>
      </c>
    </row>
    <row r="8" spans="1:28" ht="13.5" customHeight="1">
      <c r="A8" s="63">
        <v>6</v>
      </c>
      <c r="B8" s="67" t="str">
        <f>VLOOKUP(A8,'Tour 1'!$C$3:$P$23,5,FALSE)</f>
        <v>Аст Алхор</v>
      </c>
      <c r="C8" s="35">
        <f t="shared" si="2"/>
        <v>8</v>
      </c>
      <c r="D8" s="36">
        <f t="shared" si="3"/>
        <v>10</v>
      </c>
      <c r="E8" s="37">
        <f t="shared" si="4"/>
        <v>41</v>
      </c>
      <c r="F8" s="75">
        <f t="shared" si="5"/>
        <v>10.04088</v>
      </c>
      <c r="G8" s="71" t="str">
        <f t="shared" si="6"/>
        <v>Аст Алхор</v>
      </c>
      <c r="H8" s="35">
        <f>VLOOKUP(A8,'Tour 1'!$C$3:$O$23,1,FALSE)</f>
        <v>6</v>
      </c>
      <c r="I8" s="36">
        <f>VLOOKUP(A8,'Tour 1'!$C$3:$O$23,2,FALSE)</f>
        <v>4</v>
      </c>
      <c r="J8" s="37">
        <f>VLOOKUP(A8,'Tour 1'!$C$3:$O$23,3,FALSE)</f>
        <v>16</v>
      </c>
      <c r="K8" s="75">
        <f>VLOOKUP(A8,'Tour 1'!$C$3:$O$23,4,FALSE)</f>
        <v>4.01594</v>
      </c>
      <c r="L8" s="35">
        <f t="shared" si="7"/>
        <v>8</v>
      </c>
      <c r="M8" s="36">
        <f t="shared" si="0"/>
        <v>6</v>
      </c>
      <c r="N8" s="37">
        <f t="shared" si="1"/>
        <v>25</v>
      </c>
      <c r="O8" s="37">
        <f t="shared" si="8"/>
        <v>6.02494</v>
      </c>
      <c r="P8" s="50">
        <v>1</v>
      </c>
      <c r="Q8" s="51"/>
      <c r="R8" s="51">
        <v>1</v>
      </c>
      <c r="S8" s="51"/>
      <c r="T8" s="51">
        <v>1</v>
      </c>
      <c r="U8" s="51">
        <v>1</v>
      </c>
      <c r="V8" s="51">
        <v>1</v>
      </c>
      <c r="W8" s="51"/>
      <c r="X8" s="51"/>
      <c r="Y8" s="51">
        <v>1</v>
      </c>
      <c r="Z8" s="51"/>
      <c r="AA8" s="52"/>
      <c r="AB8" s="67" t="str">
        <f t="shared" si="9"/>
        <v>Аст Алхор</v>
      </c>
    </row>
    <row r="9" spans="1:28" ht="12.75">
      <c r="A9" s="64">
        <v>7</v>
      </c>
      <c r="B9" s="105" t="str">
        <f>VLOOKUP(A9,'Tour 1'!$C$3:$P$23,5,FALSE)</f>
        <v>Веретено</v>
      </c>
      <c r="C9" s="38">
        <f t="shared" si="2"/>
        <v>6</v>
      </c>
      <c r="D9" s="39">
        <f t="shared" si="3"/>
        <v>10</v>
      </c>
      <c r="E9" s="40">
        <f t="shared" si="4"/>
        <v>42</v>
      </c>
      <c r="F9" s="76">
        <f t="shared" si="5"/>
        <v>10.04191</v>
      </c>
      <c r="G9" s="72" t="str">
        <f t="shared" si="6"/>
        <v>Веретено</v>
      </c>
      <c r="H9" s="38">
        <f>VLOOKUP(A9,'Tour 1'!$C$3:$O$23,1,FALSE)</f>
        <v>7</v>
      </c>
      <c r="I9" s="39">
        <f>VLOOKUP(A9,'Tour 1'!$C$3:$O$23,2,FALSE)</f>
        <v>3</v>
      </c>
      <c r="J9" s="40">
        <f>VLOOKUP(A9,'Tour 1'!$C$3:$O$23,3,FALSE)</f>
        <v>17</v>
      </c>
      <c r="K9" s="76">
        <f>VLOOKUP(A9,'Tour 1'!$C$3:$O$23,4,FALSE)</f>
        <v>3.0169799999999998</v>
      </c>
      <c r="L9" s="38">
        <f t="shared" si="7"/>
        <v>7</v>
      </c>
      <c r="M9" s="39">
        <f t="shared" si="0"/>
        <v>7</v>
      </c>
      <c r="N9" s="40">
        <f t="shared" si="1"/>
        <v>25</v>
      </c>
      <c r="O9" s="40">
        <f t="shared" si="8"/>
        <v>7.02493</v>
      </c>
      <c r="P9" s="53">
        <v>1</v>
      </c>
      <c r="Q9" s="54">
        <v>1</v>
      </c>
      <c r="R9" s="54"/>
      <c r="S9" s="54"/>
      <c r="T9" s="54"/>
      <c r="U9" s="54">
        <v>1</v>
      </c>
      <c r="V9" s="54">
        <v>1</v>
      </c>
      <c r="W9" s="54">
        <v>1</v>
      </c>
      <c r="X9" s="54"/>
      <c r="Y9" s="54"/>
      <c r="Z9" s="54">
        <v>1</v>
      </c>
      <c r="AA9" s="55">
        <v>1</v>
      </c>
      <c r="AB9" s="68" t="str">
        <f t="shared" si="9"/>
        <v>Веретено</v>
      </c>
    </row>
    <row r="10" spans="1:28" ht="12.75">
      <c r="A10" s="63">
        <v>8</v>
      </c>
      <c r="B10" s="67">
        <f>VLOOKUP(A10,'Tour 1'!$C$3:$P$23,5,FALSE)</f>
        <v>42</v>
      </c>
      <c r="C10" s="35">
        <f t="shared" si="2"/>
        <v>7</v>
      </c>
      <c r="D10" s="36">
        <f t="shared" si="3"/>
        <v>10</v>
      </c>
      <c r="E10" s="37">
        <f t="shared" si="4"/>
        <v>42</v>
      </c>
      <c r="F10" s="75">
        <f t="shared" si="5"/>
        <v>10.04184</v>
      </c>
      <c r="G10" s="71">
        <f t="shared" si="6"/>
        <v>42</v>
      </c>
      <c r="H10" s="35">
        <f>VLOOKUP(A10,'Tour 1'!$C$3:$O$23,1,FALSE)</f>
        <v>8</v>
      </c>
      <c r="I10" s="36">
        <f>VLOOKUP(A10,'Tour 1'!$C$3:$O$23,2,FALSE)</f>
        <v>3</v>
      </c>
      <c r="J10" s="37">
        <f>VLOOKUP(A10,'Tour 1'!$C$3:$O$23,3,FALSE)</f>
        <v>12</v>
      </c>
      <c r="K10" s="75">
        <f>VLOOKUP(A10,'Tour 1'!$C$3:$O$23,4,FALSE)</f>
        <v>3.01192</v>
      </c>
      <c r="L10" s="35">
        <f t="shared" si="7"/>
        <v>6</v>
      </c>
      <c r="M10" s="36">
        <f>SUM(P10:AA10)</f>
        <v>7</v>
      </c>
      <c r="N10" s="37">
        <f>SUMPRODUCT(P10:AA10,P$24:AA$24)</f>
        <v>30</v>
      </c>
      <c r="O10" s="37">
        <f t="shared" si="8"/>
        <v>7.029920000000001</v>
      </c>
      <c r="P10" s="50">
        <v>1</v>
      </c>
      <c r="Q10" s="51"/>
      <c r="R10" s="51">
        <v>1</v>
      </c>
      <c r="S10" s="51"/>
      <c r="T10" s="51"/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/>
      <c r="AA10" s="52"/>
      <c r="AB10" s="67">
        <f t="shared" si="9"/>
        <v>42</v>
      </c>
    </row>
    <row r="11" spans="1:28" ht="12.75">
      <c r="A11" s="64">
        <v>9</v>
      </c>
      <c r="B11" s="68" t="str">
        <f>VLOOKUP(A11,'Tour 1'!$C$3:$P$23,5,FALSE)</f>
        <v>Полбеды</v>
      </c>
      <c r="C11" s="38">
        <f t="shared" si="2"/>
        <v>10</v>
      </c>
      <c r="D11" s="39">
        <f t="shared" si="3"/>
        <v>5</v>
      </c>
      <c r="E11" s="40">
        <f t="shared" si="4"/>
        <v>17</v>
      </c>
      <c r="F11" s="76">
        <f t="shared" si="5"/>
        <v>5.01688</v>
      </c>
      <c r="G11" s="72" t="str">
        <f t="shared" si="6"/>
        <v>Полбеды</v>
      </c>
      <c r="H11" s="38">
        <f>VLOOKUP(A11,'Tour 1'!$C$3:$O$23,1,FALSE)</f>
        <v>9</v>
      </c>
      <c r="I11" s="39">
        <f>VLOOKUP(A11,'Tour 1'!$C$3:$O$23,2,FALSE)</f>
        <v>2</v>
      </c>
      <c r="J11" s="40">
        <f>VLOOKUP(A11,'Tour 1'!$C$3:$O$23,3,FALSE)</f>
        <v>5</v>
      </c>
      <c r="K11" s="76">
        <f>VLOOKUP(A11,'Tour 1'!$C$3:$O$23,4,FALSE)</f>
        <v>2.0049699999999997</v>
      </c>
      <c r="L11" s="38">
        <f t="shared" si="7"/>
        <v>10</v>
      </c>
      <c r="M11" s="39">
        <f t="shared" si="0"/>
        <v>3</v>
      </c>
      <c r="N11" s="40">
        <f t="shared" si="1"/>
        <v>12</v>
      </c>
      <c r="O11" s="40">
        <f t="shared" si="8"/>
        <v>3.01191</v>
      </c>
      <c r="P11" s="53">
        <v>1</v>
      </c>
      <c r="Q11" s="54">
        <v>1</v>
      </c>
      <c r="R11" s="54"/>
      <c r="S11" s="54"/>
      <c r="T11" s="54"/>
      <c r="U11" s="54"/>
      <c r="V11" s="54"/>
      <c r="W11" s="54"/>
      <c r="X11" s="54"/>
      <c r="Y11" s="54">
        <v>1</v>
      </c>
      <c r="Z11" s="54"/>
      <c r="AA11" s="55"/>
      <c r="AB11" s="68" t="str">
        <f t="shared" si="9"/>
        <v>Полбеды</v>
      </c>
    </row>
    <row r="12" spans="1:28" ht="12.75">
      <c r="A12" s="63">
        <v>10</v>
      </c>
      <c r="B12" s="67" t="str">
        <f>VLOOKUP(A12,'Tour 1'!$C$3:$P$23,5,FALSE)</f>
        <v>Абзац</v>
      </c>
      <c r="C12" s="35">
        <f t="shared" si="2"/>
        <v>9</v>
      </c>
      <c r="D12" s="36">
        <f t="shared" si="3"/>
        <v>6</v>
      </c>
      <c r="E12" s="37">
        <f t="shared" si="4"/>
        <v>22</v>
      </c>
      <c r="F12" s="75">
        <f t="shared" si="5"/>
        <v>6.02183</v>
      </c>
      <c r="G12" s="71" t="str">
        <f t="shared" si="6"/>
        <v>Абзац</v>
      </c>
      <c r="H12" s="35">
        <f>VLOOKUP(A12,'Tour 1'!$C$3:$O$23,1,FALSE)</f>
        <v>10</v>
      </c>
      <c r="I12" s="36">
        <f>VLOOKUP(A12,'Tour 1'!$C$3:$O$23,2,FALSE)</f>
        <v>1</v>
      </c>
      <c r="J12" s="37">
        <f>VLOOKUP(A12,'Tour 1'!$C$3:$O$23,3,FALSE)</f>
        <v>7</v>
      </c>
      <c r="K12" s="75">
        <f>VLOOKUP(A12,'Tour 1'!$C$3:$O$23,4,FALSE)</f>
        <v>1.0069299999999999</v>
      </c>
      <c r="L12" s="35">
        <f t="shared" si="7"/>
        <v>9</v>
      </c>
      <c r="M12" s="36">
        <f t="shared" si="0"/>
        <v>5</v>
      </c>
      <c r="N12" s="37">
        <f t="shared" si="1"/>
        <v>15</v>
      </c>
      <c r="O12" s="37">
        <f t="shared" si="8"/>
        <v>5.0149</v>
      </c>
      <c r="P12" s="50"/>
      <c r="Q12" s="51">
        <v>1</v>
      </c>
      <c r="R12" s="51"/>
      <c r="S12" s="51"/>
      <c r="T12" s="51"/>
      <c r="U12" s="51">
        <v>1</v>
      </c>
      <c r="V12" s="51">
        <v>1</v>
      </c>
      <c r="W12" s="51">
        <v>1</v>
      </c>
      <c r="X12" s="51"/>
      <c r="Y12" s="51"/>
      <c r="Z12" s="51">
        <v>1</v>
      </c>
      <c r="AA12" s="52"/>
      <c r="AB12" s="67" t="str">
        <f t="shared" si="9"/>
        <v>Абзац</v>
      </c>
    </row>
    <row r="13" spans="1:28" ht="26.25" customHeight="1">
      <c r="A13" s="64">
        <v>11</v>
      </c>
      <c r="B13" s="68">
        <f>VLOOKUP(A13,'Tour 1'!$C$3:$P$23,5,FALSE)</f>
        <v>0</v>
      </c>
      <c r="C13" s="38">
        <f t="shared" si="2"/>
        <v>11</v>
      </c>
      <c r="D13" s="39">
        <f t="shared" si="3"/>
        <v>0</v>
      </c>
      <c r="E13" s="40">
        <f t="shared" si="4"/>
        <v>0</v>
      </c>
      <c r="F13" s="76">
        <f t="shared" si="5"/>
        <v>-0.00022</v>
      </c>
      <c r="G13" s="72">
        <f t="shared" si="6"/>
        <v>0</v>
      </c>
      <c r="H13" s="38">
        <f>VLOOKUP(A13,'Tour 1'!$C$3:$O$23,1,FALSE)</f>
        <v>11</v>
      </c>
      <c r="I13" s="39">
        <f>VLOOKUP(A13,'Tour 1'!$C$3:$O$23,2,FALSE)</f>
        <v>0</v>
      </c>
      <c r="J13" s="40">
        <f>VLOOKUP(A13,'Tour 1'!$C$3:$O$23,3,FALSE)</f>
        <v>0</v>
      </c>
      <c r="K13" s="76">
        <f>VLOOKUP(A13,'Tour 1'!$C$3:$O$23,4,FALSE)</f>
        <v>-0.00011</v>
      </c>
      <c r="L13" s="38">
        <f t="shared" si="7"/>
        <v>11</v>
      </c>
      <c r="M13" s="39">
        <f t="shared" si="0"/>
        <v>0</v>
      </c>
      <c r="N13" s="40">
        <f t="shared" si="1"/>
        <v>0</v>
      </c>
      <c r="O13" s="40">
        <f t="shared" si="8"/>
        <v>-0.00011</v>
      </c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68">
        <f t="shared" si="9"/>
        <v>0</v>
      </c>
    </row>
    <row r="14" spans="1:28" ht="12.75">
      <c r="A14" s="63">
        <v>12</v>
      </c>
      <c r="B14" s="67">
        <f>VLOOKUP(A14,'Tour 1'!$C$3:$P$23,5,FALSE)</f>
        <v>0</v>
      </c>
      <c r="C14" s="35">
        <f t="shared" si="2"/>
        <v>12</v>
      </c>
      <c r="D14" s="36">
        <f t="shared" si="3"/>
        <v>0</v>
      </c>
      <c r="E14" s="37">
        <f t="shared" si="4"/>
        <v>0</v>
      </c>
      <c r="F14" s="75">
        <f t="shared" si="5"/>
        <v>-0.00024</v>
      </c>
      <c r="G14" s="71">
        <f t="shared" si="6"/>
        <v>0</v>
      </c>
      <c r="H14" s="35">
        <f>VLOOKUP(A14,'Tour 1'!$C$3:$O$23,1,FALSE)</f>
        <v>12</v>
      </c>
      <c r="I14" s="36">
        <f>VLOOKUP(A14,'Tour 1'!$C$3:$O$23,2,FALSE)</f>
        <v>0</v>
      </c>
      <c r="J14" s="37">
        <f>VLOOKUP(A14,'Tour 1'!$C$3:$O$23,3,FALSE)</f>
        <v>0</v>
      </c>
      <c r="K14" s="75">
        <f>VLOOKUP(A14,'Tour 1'!$C$3:$O$23,4,FALSE)</f>
        <v>-0.00012</v>
      </c>
      <c r="L14" s="35">
        <f t="shared" si="7"/>
        <v>12</v>
      </c>
      <c r="M14" s="36">
        <f t="shared" si="0"/>
        <v>0</v>
      </c>
      <c r="N14" s="37">
        <f t="shared" si="1"/>
        <v>0</v>
      </c>
      <c r="O14" s="37">
        <f t="shared" si="8"/>
        <v>-0.00012</v>
      </c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67">
        <f t="shared" si="9"/>
        <v>0</v>
      </c>
    </row>
    <row r="15" spans="1:28" ht="12.75">
      <c r="A15" s="64">
        <v>13</v>
      </c>
      <c r="B15" s="68">
        <f>VLOOKUP(A15,'Tour 1'!$C$3:$P$23,5,FALSE)</f>
        <v>0</v>
      </c>
      <c r="C15" s="38">
        <f t="shared" si="2"/>
        <v>13</v>
      </c>
      <c r="D15" s="39">
        <f t="shared" si="3"/>
        <v>0</v>
      </c>
      <c r="E15" s="40">
        <f t="shared" si="4"/>
        <v>0</v>
      </c>
      <c r="F15" s="76">
        <f t="shared" si="5"/>
        <v>-0.00026</v>
      </c>
      <c r="G15" s="72">
        <f t="shared" si="6"/>
        <v>0</v>
      </c>
      <c r="H15" s="38">
        <f>VLOOKUP(A15,'Tour 1'!$C$3:$O$23,1,FALSE)</f>
        <v>13</v>
      </c>
      <c r="I15" s="39">
        <f>VLOOKUP(A15,'Tour 1'!$C$3:$O$23,2,FALSE)</f>
        <v>0</v>
      </c>
      <c r="J15" s="40">
        <f>VLOOKUP(A15,'Tour 1'!$C$3:$O$23,3,FALSE)</f>
        <v>0</v>
      </c>
      <c r="K15" s="76">
        <f>VLOOKUP(A15,'Tour 1'!$C$3:$O$23,4,FALSE)</f>
        <v>-0.00013</v>
      </c>
      <c r="L15" s="38">
        <f t="shared" si="7"/>
        <v>13</v>
      </c>
      <c r="M15" s="39">
        <f t="shared" si="0"/>
        <v>0</v>
      </c>
      <c r="N15" s="40">
        <f t="shared" si="1"/>
        <v>0</v>
      </c>
      <c r="O15" s="40">
        <f t="shared" si="8"/>
        <v>-0.00013</v>
      </c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68">
        <f t="shared" si="9"/>
        <v>0</v>
      </c>
    </row>
    <row r="16" spans="1:28" ht="12.75">
      <c r="A16" s="63">
        <v>14</v>
      </c>
      <c r="B16" s="67">
        <f>VLOOKUP(A16,'Tour 1'!$C$3:$P$23,5,FALSE)</f>
        <v>0</v>
      </c>
      <c r="C16" s="35">
        <f t="shared" si="2"/>
        <v>14</v>
      </c>
      <c r="D16" s="36">
        <f t="shared" si="3"/>
        <v>0</v>
      </c>
      <c r="E16" s="37">
        <f t="shared" si="4"/>
        <v>0</v>
      </c>
      <c r="F16" s="75">
        <f t="shared" si="5"/>
        <v>-0.00028</v>
      </c>
      <c r="G16" s="71">
        <f t="shared" si="6"/>
        <v>0</v>
      </c>
      <c r="H16" s="35">
        <f>VLOOKUP(A16,'Tour 1'!$C$3:$O$23,1,FALSE)</f>
        <v>14</v>
      </c>
      <c r="I16" s="36">
        <f>VLOOKUP(A16,'Tour 1'!$C$3:$O$23,2,FALSE)</f>
        <v>0</v>
      </c>
      <c r="J16" s="37">
        <f>VLOOKUP(A16,'Tour 1'!$C$3:$O$23,3,FALSE)</f>
        <v>0</v>
      </c>
      <c r="K16" s="75">
        <f>VLOOKUP(A16,'Tour 1'!$C$3:$O$23,4,FALSE)</f>
        <v>-0.00014</v>
      </c>
      <c r="L16" s="35">
        <f t="shared" si="7"/>
        <v>14</v>
      </c>
      <c r="M16" s="36">
        <f t="shared" si="0"/>
        <v>0</v>
      </c>
      <c r="N16" s="37">
        <f t="shared" si="1"/>
        <v>0</v>
      </c>
      <c r="O16" s="37">
        <f t="shared" si="8"/>
        <v>-0.00014</v>
      </c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67">
        <f t="shared" si="9"/>
        <v>0</v>
      </c>
    </row>
    <row r="17" spans="1:28" ht="12.75">
      <c r="A17" s="64">
        <v>15</v>
      </c>
      <c r="B17" s="68">
        <f>VLOOKUP(A17,'Tour 1'!$C$3:$P$23,5,FALSE)</f>
        <v>0</v>
      </c>
      <c r="C17" s="38">
        <f t="shared" si="2"/>
        <v>15</v>
      </c>
      <c r="D17" s="39">
        <f t="shared" si="3"/>
        <v>0</v>
      </c>
      <c r="E17" s="40">
        <f t="shared" si="4"/>
        <v>0</v>
      </c>
      <c r="F17" s="76">
        <f t="shared" si="5"/>
        <v>-0.0003</v>
      </c>
      <c r="G17" s="72">
        <f t="shared" si="6"/>
        <v>0</v>
      </c>
      <c r="H17" s="38">
        <f>VLOOKUP(A17,'Tour 1'!$C$3:$O$23,1,FALSE)</f>
        <v>15</v>
      </c>
      <c r="I17" s="39">
        <f>VLOOKUP(A17,'Tour 1'!$C$3:$O$23,2,FALSE)</f>
        <v>0</v>
      </c>
      <c r="J17" s="40">
        <f>VLOOKUP(A17,'Tour 1'!$C$3:$O$23,3,FALSE)</f>
        <v>0</v>
      </c>
      <c r="K17" s="76">
        <f>VLOOKUP(A17,'Tour 1'!$C$3:$O$23,4,FALSE)</f>
        <v>-0.00015</v>
      </c>
      <c r="L17" s="38">
        <f t="shared" si="7"/>
        <v>15</v>
      </c>
      <c r="M17" s="39">
        <f t="shared" si="0"/>
        <v>0</v>
      </c>
      <c r="N17" s="40">
        <f t="shared" si="1"/>
        <v>0</v>
      </c>
      <c r="O17" s="40">
        <f t="shared" si="8"/>
        <v>-0.00015</v>
      </c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68">
        <f t="shared" si="9"/>
        <v>0</v>
      </c>
    </row>
    <row r="18" spans="1:28" ht="12.75">
      <c r="A18" s="63">
        <v>16</v>
      </c>
      <c r="B18" s="67">
        <f>VLOOKUP(A18,'Tour 1'!$C$3:$P$23,5,FALSE)</f>
        <v>0</v>
      </c>
      <c r="C18" s="35">
        <f t="shared" si="2"/>
        <v>16</v>
      </c>
      <c r="D18" s="36">
        <f t="shared" si="3"/>
        <v>0</v>
      </c>
      <c r="E18" s="37">
        <f t="shared" si="4"/>
        <v>0</v>
      </c>
      <c r="F18" s="75">
        <f t="shared" si="5"/>
        <v>-0.00032</v>
      </c>
      <c r="G18" s="71">
        <f t="shared" si="6"/>
        <v>0</v>
      </c>
      <c r="H18" s="35">
        <f>VLOOKUP(A18,'Tour 1'!$C$3:$O$23,1,FALSE)</f>
        <v>16</v>
      </c>
      <c r="I18" s="36">
        <f>VLOOKUP(A18,'Tour 1'!$C$3:$O$23,2,FALSE)</f>
        <v>0</v>
      </c>
      <c r="J18" s="37">
        <f>VLOOKUP(A18,'Tour 1'!$C$3:$O$23,3,FALSE)</f>
        <v>0</v>
      </c>
      <c r="K18" s="75">
        <f>VLOOKUP(A18,'Tour 1'!$C$3:$O$23,4,FALSE)</f>
        <v>-0.00016</v>
      </c>
      <c r="L18" s="35">
        <f t="shared" si="7"/>
        <v>16</v>
      </c>
      <c r="M18" s="36">
        <f t="shared" si="0"/>
        <v>0</v>
      </c>
      <c r="N18" s="37">
        <f t="shared" si="1"/>
        <v>0</v>
      </c>
      <c r="O18" s="37">
        <f t="shared" si="8"/>
        <v>-0.00016</v>
      </c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67">
        <f t="shared" si="9"/>
        <v>0</v>
      </c>
    </row>
    <row r="19" spans="1:28" ht="12.75">
      <c r="A19" s="64">
        <v>17</v>
      </c>
      <c r="B19" s="68">
        <f>VLOOKUP(A19,'Tour 1'!$C$3:$P$23,5,FALSE)</f>
        <v>0</v>
      </c>
      <c r="C19" s="38">
        <f t="shared" si="2"/>
        <v>17</v>
      </c>
      <c r="D19" s="39">
        <f t="shared" si="3"/>
        <v>0</v>
      </c>
      <c r="E19" s="40">
        <f t="shared" si="4"/>
        <v>0</v>
      </c>
      <c r="F19" s="76">
        <f t="shared" si="5"/>
        <v>-0.00034</v>
      </c>
      <c r="G19" s="72">
        <f t="shared" si="6"/>
        <v>0</v>
      </c>
      <c r="H19" s="38">
        <f>VLOOKUP(A19,'Tour 1'!$C$3:$O$23,1,FALSE)</f>
        <v>17</v>
      </c>
      <c r="I19" s="39">
        <f>VLOOKUP(A19,'Tour 1'!$C$3:$O$23,2,FALSE)</f>
        <v>0</v>
      </c>
      <c r="J19" s="40">
        <f>VLOOKUP(A19,'Tour 1'!$C$3:$O$23,3,FALSE)</f>
        <v>0</v>
      </c>
      <c r="K19" s="76">
        <f>VLOOKUP(A19,'Tour 1'!$C$3:$O$23,4,FALSE)</f>
        <v>-0.00017</v>
      </c>
      <c r="L19" s="38">
        <f t="shared" si="7"/>
        <v>17</v>
      </c>
      <c r="M19" s="39">
        <f t="shared" si="0"/>
        <v>0</v>
      </c>
      <c r="N19" s="40">
        <f t="shared" si="1"/>
        <v>0</v>
      </c>
      <c r="O19" s="40">
        <f t="shared" si="8"/>
        <v>-0.00017</v>
      </c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68">
        <f t="shared" si="9"/>
        <v>0</v>
      </c>
    </row>
    <row r="20" spans="1:28" ht="12.75">
      <c r="A20" s="63">
        <v>18</v>
      </c>
      <c r="B20" s="67">
        <f>VLOOKUP(A20,'Tour 1'!$C$3:$P$23,5,FALSE)</f>
        <v>0</v>
      </c>
      <c r="C20" s="35">
        <f t="shared" si="2"/>
        <v>18</v>
      </c>
      <c r="D20" s="36">
        <f t="shared" si="3"/>
        <v>0</v>
      </c>
      <c r="E20" s="37">
        <f t="shared" si="4"/>
        <v>0</v>
      </c>
      <c r="F20" s="75">
        <f t="shared" si="5"/>
        <v>-0.00036</v>
      </c>
      <c r="G20" s="71">
        <f t="shared" si="6"/>
        <v>0</v>
      </c>
      <c r="H20" s="35">
        <f>VLOOKUP(A20,'Tour 1'!$C$3:$O$23,1,FALSE)</f>
        <v>18</v>
      </c>
      <c r="I20" s="36">
        <f>VLOOKUP(A20,'Tour 1'!$C$3:$O$23,2,FALSE)</f>
        <v>0</v>
      </c>
      <c r="J20" s="37">
        <f>VLOOKUP(A20,'Tour 1'!$C$3:$O$23,3,FALSE)</f>
        <v>0</v>
      </c>
      <c r="K20" s="75">
        <f>VLOOKUP(A20,'Tour 1'!$C$3:$O$23,4,FALSE)</f>
        <v>-0.00018</v>
      </c>
      <c r="L20" s="35">
        <f t="shared" si="7"/>
        <v>18</v>
      </c>
      <c r="M20" s="36">
        <f t="shared" si="0"/>
        <v>0</v>
      </c>
      <c r="N20" s="37">
        <f t="shared" si="1"/>
        <v>0</v>
      </c>
      <c r="O20" s="37">
        <f t="shared" si="8"/>
        <v>-0.00018</v>
      </c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67">
        <f t="shared" si="9"/>
        <v>0</v>
      </c>
    </row>
    <row r="21" spans="1:28" ht="12.75">
      <c r="A21" s="64">
        <v>19</v>
      </c>
      <c r="B21" s="68">
        <f>VLOOKUP(A21,'Tour 1'!$C$3:$P$23,5,FALSE)</f>
        <v>0</v>
      </c>
      <c r="C21" s="38">
        <f t="shared" si="2"/>
        <v>19</v>
      </c>
      <c r="D21" s="39">
        <f t="shared" si="3"/>
        <v>0</v>
      </c>
      <c r="E21" s="40">
        <f t="shared" si="4"/>
        <v>0</v>
      </c>
      <c r="F21" s="76">
        <f t="shared" si="5"/>
        <v>-0.00038</v>
      </c>
      <c r="G21" s="72">
        <f t="shared" si="6"/>
        <v>0</v>
      </c>
      <c r="H21" s="38">
        <f>VLOOKUP(A21,'Tour 1'!$C$3:$O$23,1,FALSE)</f>
        <v>19</v>
      </c>
      <c r="I21" s="39">
        <f>VLOOKUP(A21,'Tour 1'!$C$3:$O$23,2,FALSE)</f>
        <v>0</v>
      </c>
      <c r="J21" s="40">
        <f>VLOOKUP(A21,'Tour 1'!$C$3:$O$23,3,FALSE)</f>
        <v>0</v>
      </c>
      <c r="K21" s="76">
        <f>VLOOKUP(A21,'Tour 1'!$C$3:$O$23,4,FALSE)</f>
        <v>-0.00019</v>
      </c>
      <c r="L21" s="38">
        <f t="shared" si="7"/>
        <v>19</v>
      </c>
      <c r="M21" s="39">
        <f t="shared" si="0"/>
        <v>0</v>
      </c>
      <c r="N21" s="40">
        <f t="shared" si="1"/>
        <v>0</v>
      </c>
      <c r="O21" s="40">
        <f t="shared" si="8"/>
        <v>-0.00019</v>
      </c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68">
        <f t="shared" si="9"/>
        <v>0</v>
      </c>
    </row>
    <row r="22" spans="1:28" ht="12.75">
      <c r="A22" s="63">
        <v>20</v>
      </c>
      <c r="B22" s="67">
        <f>VLOOKUP(A22,'Tour 1'!$C$3:$P$23,5,FALSE)</f>
        <v>0</v>
      </c>
      <c r="C22" s="35">
        <f t="shared" si="2"/>
        <v>20</v>
      </c>
      <c r="D22" s="36">
        <f t="shared" si="3"/>
        <v>0</v>
      </c>
      <c r="E22" s="37">
        <f t="shared" si="4"/>
        <v>0</v>
      </c>
      <c r="F22" s="75">
        <f t="shared" si="5"/>
        <v>-0.0004</v>
      </c>
      <c r="G22" s="71">
        <f t="shared" si="6"/>
        <v>0</v>
      </c>
      <c r="H22" s="35">
        <f>VLOOKUP(A22,'Tour 1'!$C$3:$O$23,1,FALSE)</f>
        <v>20</v>
      </c>
      <c r="I22" s="36">
        <f>VLOOKUP(A22,'Tour 1'!$C$3:$O$23,2,FALSE)</f>
        <v>0</v>
      </c>
      <c r="J22" s="37">
        <f>VLOOKUP(A22,'Tour 1'!$C$3:$O$23,3,FALSE)</f>
        <v>0</v>
      </c>
      <c r="K22" s="75">
        <f>VLOOKUP(A22,'Tour 1'!$C$3:$O$23,4,FALSE)</f>
        <v>-0.0002</v>
      </c>
      <c r="L22" s="35">
        <f t="shared" si="7"/>
        <v>20</v>
      </c>
      <c r="M22" s="36">
        <f t="shared" si="0"/>
        <v>0</v>
      </c>
      <c r="N22" s="37">
        <f t="shared" si="1"/>
        <v>0</v>
      </c>
      <c r="O22" s="37">
        <f t="shared" si="8"/>
        <v>-0.0002</v>
      </c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67">
        <f t="shared" si="9"/>
        <v>0</v>
      </c>
    </row>
    <row r="23" spans="1:28" ht="13.5" thickBot="1">
      <c r="A23" s="65">
        <v>21</v>
      </c>
      <c r="B23" s="69">
        <f>VLOOKUP(A23,'Tour 1'!$C$3:$P$23,5,FALSE)</f>
        <v>0</v>
      </c>
      <c r="C23" s="41">
        <f t="shared" si="2"/>
        <v>21</v>
      </c>
      <c r="D23" s="42">
        <f t="shared" si="3"/>
        <v>0</v>
      </c>
      <c r="E23" s="43">
        <f t="shared" si="4"/>
        <v>0</v>
      </c>
      <c r="F23" s="77">
        <f t="shared" si="5"/>
        <v>-0.00042</v>
      </c>
      <c r="G23" s="73">
        <f t="shared" si="6"/>
        <v>0</v>
      </c>
      <c r="H23" s="41">
        <f>VLOOKUP(A23,'Tour 1'!$C$3:$O$23,1,FALSE)</f>
        <v>21</v>
      </c>
      <c r="I23" s="42">
        <f>VLOOKUP(A23,'Tour 1'!$C$3:$O$23,2,FALSE)</f>
        <v>0</v>
      </c>
      <c r="J23" s="43">
        <f>VLOOKUP(A23,'Tour 1'!$C$3:$O$23,3,FALSE)</f>
        <v>0</v>
      </c>
      <c r="K23" s="77">
        <f>VLOOKUP(A23,'Tour 1'!$C$3:$O$23,4,FALSE)</f>
        <v>-0.00021</v>
      </c>
      <c r="L23" s="41">
        <f t="shared" si="7"/>
        <v>21</v>
      </c>
      <c r="M23" s="42">
        <f t="shared" si="0"/>
        <v>0</v>
      </c>
      <c r="N23" s="43">
        <f t="shared" si="1"/>
        <v>0</v>
      </c>
      <c r="O23" s="43">
        <f t="shared" si="8"/>
        <v>-0.00021</v>
      </c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69">
        <f t="shared" si="9"/>
        <v>0</v>
      </c>
    </row>
    <row r="24" spans="2:27" ht="13.5" thickBot="1">
      <c r="B24" s="1"/>
      <c r="C24" s="1"/>
      <c r="D24" s="12"/>
      <c r="E24" s="12"/>
      <c r="F24" s="12"/>
      <c r="G24" s="12"/>
      <c r="H24" s="12"/>
      <c r="I24" s="12"/>
      <c r="J24" s="12"/>
      <c r="K24" s="12"/>
      <c r="O24" s="3" t="s">
        <v>7</v>
      </c>
      <c r="P24" s="59">
        <f>Main!$A$2-SUM(P3:P23)+1</f>
        <v>4</v>
      </c>
      <c r="Q24" s="60">
        <f>Main!$A$2-SUM(Q3:Q23)+1</f>
        <v>3</v>
      </c>
      <c r="R24" s="60">
        <f>Main!$A$2-SUM(R3:R23)+1</f>
        <v>5</v>
      </c>
      <c r="S24" s="60">
        <f>Main!$A$2-SUM(S3:S23)+1</f>
        <v>10</v>
      </c>
      <c r="T24" s="60">
        <f>Main!$A$2-SUM(T3:T23)+1</f>
        <v>7</v>
      </c>
      <c r="U24" s="60">
        <f>Main!$A$2-SUM(U3:U23)+1</f>
        <v>2</v>
      </c>
      <c r="V24" s="60">
        <f>Main!$A$2-SUM(V3:V23)+1</f>
        <v>2</v>
      </c>
      <c r="W24" s="60">
        <f>Main!$A$2-SUM(W3:W23)+1</f>
        <v>4</v>
      </c>
      <c r="X24" s="60">
        <f>Main!$A$2-SUM(X3:X23)+1</f>
        <v>8</v>
      </c>
      <c r="Y24" s="60">
        <f>Main!$A$2-SUM(Y3:Y23)+1</f>
        <v>5</v>
      </c>
      <c r="Z24" s="60">
        <f>Main!$A$2-SUM(Z3:Z23)+1</f>
        <v>4</v>
      </c>
      <c r="AA24" s="61">
        <f>Main!$A$2-SUM(AA3:AA23)+1</f>
        <v>6</v>
      </c>
    </row>
    <row r="25" spans="2:11" ht="12.75">
      <c r="B25" s="1"/>
      <c r="C25" s="1"/>
      <c r="D25" s="12"/>
      <c r="E25" s="12"/>
      <c r="F25" s="12"/>
      <c r="G25" s="12"/>
      <c r="H25" s="12"/>
      <c r="I25" s="12"/>
      <c r="J25" s="12"/>
      <c r="K25" s="12"/>
    </row>
    <row r="28" spans="17:26" ht="12.75">
      <c r="Q28" s="2">
        <v>1</v>
      </c>
      <c r="R28" s="2">
        <v>1</v>
      </c>
      <c r="T28" s="2">
        <v>1</v>
      </c>
      <c r="U28" s="2">
        <v>1</v>
      </c>
      <c r="V28" s="2">
        <v>1</v>
      </c>
      <c r="W28" s="2">
        <v>1</v>
      </c>
      <c r="Y28" s="2">
        <v>1</v>
      </c>
      <c r="Z28" s="2">
        <v>1</v>
      </c>
    </row>
  </sheetData>
  <mergeCells count="4">
    <mergeCell ref="C1:F1"/>
    <mergeCell ref="P1:AA1"/>
    <mergeCell ref="L1:O1"/>
    <mergeCell ref="H1:K1"/>
  </mergeCells>
  <conditionalFormatting sqref="B3:E23 H3:J23 K3:K5 L3:N23">
    <cfRule type="expression" priority="1" dxfId="0" stopIfTrue="1">
      <formula>$C3=1</formula>
    </cfRule>
    <cfRule type="expression" priority="2" dxfId="1" stopIfTrue="1">
      <formula>$C3=2</formula>
    </cfRule>
    <cfRule type="expression" priority="3" dxfId="2" stopIfTrue="1">
      <formula>$C3=3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P4" sqref="P4"/>
    </sheetView>
  </sheetViews>
  <sheetFormatPr defaultColWidth="9.140625" defaultRowHeight="12.75"/>
  <cols>
    <col min="1" max="1" width="4.7109375" style="2" customWidth="1"/>
    <col min="2" max="2" width="27.421875" style="0" customWidth="1"/>
    <col min="3" max="3" width="4.57421875" style="0" customWidth="1"/>
    <col min="4" max="4" width="5.57421875" style="2" customWidth="1"/>
    <col min="5" max="5" width="5.140625" style="2" customWidth="1"/>
    <col min="6" max="6" width="12.7109375" style="2" hidden="1" customWidth="1"/>
    <col min="7" max="7" width="24.57421875" style="2" hidden="1" customWidth="1"/>
    <col min="8" max="8" width="5.00390625" style="2" customWidth="1"/>
    <col min="9" max="9" width="5.28125" style="2" customWidth="1"/>
    <col min="10" max="10" width="4.00390625" style="2" customWidth="1"/>
    <col min="11" max="11" width="10.28125" style="2" hidden="1" customWidth="1"/>
    <col min="12" max="12" width="5.140625" style="2" customWidth="1"/>
    <col min="13" max="13" width="5.421875" style="2" customWidth="1"/>
    <col min="14" max="14" width="4.00390625" style="2" customWidth="1"/>
    <col min="15" max="15" width="10.00390625" style="2" hidden="1" customWidth="1"/>
    <col min="16" max="27" width="5.28125" style="2" customWidth="1"/>
    <col min="28" max="28" width="27.00390625" style="0" customWidth="1"/>
  </cols>
  <sheetData>
    <row r="1" spans="1:27" ht="13.5" thickBot="1">
      <c r="A1" s="9" t="s">
        <v>16</v>
      </c>
      <c r="B1" s="4"/>
      <c r="C1" s="115" t="s">
        <v>11</v>
      </c>
      <c r="D1" s="116"/>
      <c r="E1" s="116"/>
      <c r="F1" s="117"/>
      <c r="G1" s="14"/>
      <c r="H1" s="115" t="s">
        <v>15</v>
      </c>
      <c r="I1" s="120"/>
      <c r="J1" s="120"/>
      <c r="K1" s="121"/>
      <c r="L1" s="118" t="s">
        <v>10</v>
      </c>
      <c r="M1" s="118"/>
      <c r="N1" s="118"/>
      <c r="O1" s="119"/>
      <c r="P1" s="112" t="s">
        <v>6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4"/>
    </row>
    <row r="2" spans="1:27" ht="13.5" thickBot="1">
      <c r="A2" s="7" t="s">
        <v>5</v>
      </c>
      <c r="B2" s="8" t="s">
        <v>0</v>
      </c>
      <c r="C2" s="7" t="s">
        <v>4</v>
      </c>
      <c r="D2" s="13" t="s">
        <v>3</v>
      </c>
      <c r="E2" s="13" t="s">
        <v>12</v>
      </c>
      <c r="F2" s="13" t="s">
        <v>13</v>
      </c>
      <c r="G2" s="10" t="s">
        <v>14</v>
      </c>
      <c r="H2" s="5" t="s">
        <v>4</v>
      </c>
      <c r="I2" s="6" t="s">
        <v>3</v>
      </c>
      <c r="J2" s="6" t="s">
        <v>12</v>
      </c>
      <c r="K2" s="78" t="s">
        <v>13</v>
      </c>
      <c r="L2" s="13" t="s">
        <v>4</v>
      </c>
      <c r="M2" s="13" t="s">
        <v>3</v>
      </c>
      <c r="N2" s="13" t="s">
        <v>12</v>
      </c>
      <c r="O2" s="11" t="s">
        <v>17</v>
      </c>
      <c r="P2" s="5">
        <v>1</v>
      </c>
      <c r="Q2" s="6">
        <v>2</v>
      </c>
      <c r="R2" s="6">
        <v>3</v>
      </c>
      <c r="S2" s="6">
        <v>4</v>
      </c>
      <c r="T2" s="6">
        <v>5</v>
      </c>
      <c r="U2" s="6">
        <v>6</v>
      </c>
      <c r="V2" s="6">
        <v>7</v>
      </c>
      <c r="W2" s="6">
        <v>8</v>
      </c>
      <c r="X2" s="6">
        <v>9</v>
      </c>
      <c r="Y2" s="6">
        <v>10</v>
      </c>
      <c r="Z2" s="6">
        <v>11</v>
      </c>
      <c r="AA2" s="15">
        <v>12</v>
      </c>
    </row>
    <row r="3" spans="1:28" ht="12.75">
      <c r="A3" s="62">
        <v>1</v>
      </c>
      <c r="B3" s="66" t="str">
        <f>VLOOKUP(A3,'Tour 2'!$C$3:$O$23,5,FALSE)</f>
        <v>Суббота, 13</v>
      </c>
      <c r="C3" s="44">
        <f>RANK(F3,F:F)</f>
        <v>1</v>
      </c>
      <c r="D3" s="45">
        <f>I3+M3</f>
        <v>23</v>
      </c>
      <c r="E3" s="46">
        <f>J3+N3</f>
        <v>129</v>
      </c>
      <c r="F3" s="74">
        <f>K3+O3</f>
        <v>23.12889</v>
      </c>
      <c r="G3" s="70" t="str">
        <f>B3</f>
        <v>Суббота, 13</v>
      </c>
      <c r="H3" s="44">
        <f>VLOOKUP(A3,'Tour 2'!$C$3:$O$23,1,FALSE)</f>
        <v>1</v>
      </c>
      <c r="I3" s="45">
        <f>VLOOKUP(A3,'Tour 2'!$C$3:$O$23,2,FALSE)</f>
        <v>18</v>
      </c>
      <c r="J3" s="46">
        <f>VLOOKUP(A3,'Tour 2'!$C$3:$O$23,3,FALSE)</f>
        <v>103</v>
      </c>
      <c r="K3" s="44">
        <f>VLOOKUP(A3,'Tour 2'!$C$3:$O$23,4,FALSE)</f>
        <v>18.102899999999998</v>
      </c>
      <c r="L3" s="44">
        <f>RANK(O3,O:O)</f>
        <v>4</v>
      </c>
      <c r="M3" s="45">
        <f aca="true" t="shared" si="0" ref="M3:M23">SUM(P3:AA3)</f>
        <v>5</v>
      </c>
      <c r="N3" s="46">
        <f aca="true" t="shared" si="1" ref="N3:N23">SUMPRODUCT(P3:AA3,P$24:AA$24)</f>
        <v>26</v>
      </c>
      <c r="O3" s="46">
        <f>M3+(N3/1000)-$A3/100000</f>
        <v>5.02599</v>
      </c>
      <c r="P3" s="47"/>
      <c r="Q3" s="48"/>
      <c r="R3" s="48">
        <v>1</v>
      </c>
      <c r="S3" s="48">
        <v>1</v>
      </c>
      <c r="T3" s="48"/>
      <c r="U3" s="48"/>
      <c r="V3" s="48">
        <v>1</v>
      </c>
      <c r="W3" s="48"/>
      <c r="X3" s="48">
        <v>1</v>
      </c>
      <c r="Y3" s="48">
        <v>1</v>
      </c>
      <c r="Z3" s="48"/>
      <c r="AA3" s="49"/>
      <c r="AB3" s="66" t="str">
        <f>B3</f>
        <v>Суббота, 13</v>
      </c>
    </row>
    <row r="4" spans="1:28" ht="12.75">
      <c r="A4" s="63">
        <v>2</v>
      </c>
      <c r="B4" s="67" t="str">
        <f>VLOOKUP(A4,'Tour 2'!$C$3:$O$23,5,FALSE)</f>
        <v>Вестимо</v>
      </c>
      <c r="C4" s="35">
        <f aca="true" t="shared" si="2" ref="C4:C23">RANK(F4,F$1:F$65536)</f>
        <v>3</v>
      </c>
      <c r="D4" s="36">
        <f aca="true" t="shared" si="3" ref="D4:F23">I4+M4</f>
        <v>22</v>
      </c>
      <c r="E4" s="37">
        <f t="shared" si="3"/>
        <v>106</v>
      </c>
      <c r="F4" s="75">
        <f t="shared" si="3"/>
        <v>22.10595</v>
      </c>
      <c r="G4" s="71" t="str">
        <f aca="true" t="shared" si="4" ref="G4:G23">B4</f>
        <v>Вестимо</v>
      </c>
      <c r="H4" s="35">
        <f>VLOOKUP(A4,'Tour 2'!$C$3:$O$23,1,FALSE)</f>
        <v>2</v>
      </c>
      <c r="I4" s="36">
        <f>VLOOKUP(A4,'Tour 2'!$C$3:$O$23,2,FALSE)</f>
        <v>17</v>
      </c>
      <c r="J4" s="37">
        <f>VLOOKUP(A4,'Tour 2'!$C$3:$O$23,3,FALSE)</f>
        <v>81</v>
      </c>
      <c r="K4" s="35">
        <f>VLOOKUP(A4,'Tour 2'!$C$3:$O$23,4,FALSE)</f>
        <v>17.08097</v>
      </c>
      <c r="L4" s="35">
        <f aca="true" t="shared" si="5" ref="L4:L23">RANK(O4,O$1:O$65536)</f>
        <v>5</v>
      </c>
      <c r="M4" s="36">
        <f t="shared" si="0"/>
        <v>5</v>
      </c>
      <c r="N4" s="37">
        <f t="shared" si="1"/>
        <v>25</v>
      </c>
      <c r="O4" s="37">
        <f aca="true" t="shared" si="6" ref="O4:O23">M4+(N4/1000)-$A4/100000</f>
        <v>5.02498</v>
      </c>
      <c r="P4" s="50">
        <v>1</v>
      </c>
      <c r="Q4" s="51"/>
      <c r="R4" s="51">
        <v>1</v>
      </c>
      <c r="S4" s="51">
        <v>1</v>
      </c>
      <c r="T4" s="51"/>
      <c r="U4" s="51"/>
      <c r="V4" s="51"/>
      <c r="W4" s="51"/>
      <c r="X4" s="51">
        <v>1</v>
      </c>
      <c r="Y4" s="51">
        <v>1</v>
      </c>
      <c r="Z4" s="51"/>
      <c r="AA4" s="52"/>
      <c r="AB4" s="67" t="str">
        <f aca="true" t="shared" si="7" ref="AB4:AB23">B4</f>
        <v>Вестимо</v>
      </c>
    </row>
    <row r="5" spans="1:28" ht="12.75">
      <c r="A5" s="64">
        <v>3</v>
      </c>
      <c r="B5" s="68" t="str">
        <f>VLOOKUP(A5,'Tour 2'!$C$3:$O$23,5,FALSE)</f>
        <v>Саша и медведи</v>
      </c>
      <c r="C5" s="38">
        <f t="shared" si="2"/>
        <v>4</v>
      </c>
      <c r="D5" s="39">
        <f t="shared" si="3"/>
        <v>20</v>
      </c>
      <c r="E5" s="40">
        <f t="shared" si="3"/>
        <v>98</v>
      </c>
      <c r="F5" s="76">
        <f t="shared" si="3"/>
        <v>20.09788</v>
      </c>
      <c r="G5" s="72" t="str">
        <f t="shared" si="4"/>
        <v>Саша и медведи</v>
      </c>
      <c r="H5" s="38">
        <f>VLOOKUP(A5,'Tour 2'!$C$3:$O$23,1,FALSE)</f>
        <v>3</v>
      </c>
      <c r="I5" s="39">
        <f>VLOOKUP(A5,'Tour 2'!$C$3:$O$23,2,FALSE)</f>
        <v>16</v>
      </c>
      <c r="J5" s="40">
        <f>VLOOKUP(A5,'Tour 2'!$C$3:$O$23,3,FALSE)</f>
        <v>76</v>
      </c>
      <c r="K5" s="38">
        <f>VLOOKUP(A5,'Tour 2'!$C$3:$O$23,4,FALSE)</f>
        <v>16.07591</v>
      </c>
      <c r="L5" s="38">
        <f t="shared" si="5"/>
        <v>6</v>
      </c>
      <c r="M5" s="39">
        <f t="shared" si="0"/>
        <v>4</v>
      </c>
      <c r="N5" s="40">
        <f t="shared" si="1"/>
        <v>22</v>
      </c>
      <c r="O5" s="40">
        <f t="shared" si="6"/>
        <v>4.0219700000000005</v>
      </c>
      <c r="P5" s="53">
        <v>1</v>
      </c>
      <c r="Q5" s="54"/>
      <c r="R5" s="54"/>
      <c r="S5" s="54">
        <v>1</v>
      </c>
      <c r="T5" s="54"/>
      <c r="U5" s="54">
        <v>1</v>
      </c>
      <c r="V5" s="54"/>
      <c r="W5" s="54"/>
      <c r="X5" s="54">
        <v>1</v>
      </c>
      <c r="Y5" s="54"/>
      <c r="Z5" s="54"/>
      <c r="AA5" s="55"/>
      <c r="AB5" s="68" t="str">
        <f t="shared" si="7"/>
        <v>Саша и медведи</v>
      </c>
    </row>
    <row r="6" spans="1:28" ht="12.75">
      <c r="A6" s="63">
        <v>4</v>
      </c>
      <c r="B6" s="67" t="str">
        <f>VLOOKUP(A6,'Tour 2'!$C$3:$O$23,5,FALSE)</f>
        <v>Канатчикова дача</v>
      </c>
      <c r="C6" s="35">
        <f t="shared" si="2"/>
        <v>2</v>
      </c>
      <c r="D6" s="36">
        <f t="shared" si="3"/>
        <v>22</v>
      </c>
      <c r="E6" s="37">
        <f t="shared" si="3"/>
        <v>121</v>
      </c>
      <c r="F6" s="75">
        <f t="shared" si="3"/>
        <v>22.120829999999998</v>
      </c>
      <c r="G6" s="71" t="str">
        <f t="shared" si="4"/>
        <v>Канатчикова дача</v>
      </c>
      <c r="H6" s="35">
        <f>VLOOKUP(A6,'Tour 2'!$C$3:$O$23,1,FALSE)</f>
        <v>4</v>
      </c>
      <c r="I6" s="36">
        <f>VLOOKUP(A6,'Tour 2'!$C$3:$O$23,2,FALSE)</f>
        <v>14</v>
      </c>
      <c r="J6" s="37">
        <f>VLOOKUP(A6,'Tour 2'!$C$3:$O$23,3,FALSE)</f>
        <v>67</v>
      </c>
      <c r="K6" s="75">
        <f>VLOOKUP(A6,'Tour 2'!$C$3:$O$23,4,FALSE)</f>
        <v>14.066869999999998</v>
      </c>
      <c r="L6" s="35">
        <f t="shared" si="5"/>
        <v>1</v>
      </c>
      <c r="M6" s="36">
        <f t="shared" si="0"/>
        <v>8</v>
      </c>
      <c r="N6" s="37">
        <f t="shared" si="1"/>
        <v>54</v>
      </c>
      <c r="O6" s="37">
        <f t="shared" si="6"/>
        <v>8.05396</v>
      </c>
      <c r="P6" s="50">
        <v>1</v>
      </c>
      <c r="Q6" s="51"/>
      <c r="R6" s="51"/>
      <c r="S6" s="51">
        <v>1</v>
      </c>
      <c r="T6" s="51"/>
      <c r="U6" s="51">
        <v>1</v>
      </c>
      <c r="V6" s="51">
        <v>1</v>
      </c>
      <c r="W6" s="51">
        <v>1</v>
      </c>
      <c r="X6" s="51">
        <v>1</v>
      </c>
      <c r="Y6" s="51">
        <v>1</v>
      </c>
      <c r="Z6" s="51"/>
      <c r="AA6" s="52">
        <v>1</v>
      </c>
      <c r="AB6" s="67" t="str">
        <f t="shared" si="7"/>
        <v>Канатчикова дача</v>
      </c>
    </row>
    <row r="7" spans="1:28" ht="12.75">
      <c r="A7" s="64">
        <v>5</v>
      </c>
      <c r="B7" s="106" t="str">
        <f>VLOOKUP(A7,'Tour 2'!$C$3:$O$23,5,FALSE)</f>
        <v>КВН</v>
      </c>
      <c r="C7" s="38">
        <f t="shared" si="2"/>
        <v>5</v>
      </c>
      <c r="D7" s="39">
        <f t="shared" si="3"/>
        <v>18</v>
      </c>
      <c r="E7" s="40">
        <f t="shared" si="3"/>
        <v>87</v>
      </c>
      <c r="F7" s="76">
        <f t="shared" si="3"/>
        <v>18.08686</v>
      </c>
      <c r="G7" s="72" t="str">
        <f t="shared" si="4"/>
        <v>КВН</v>
      </c>
      <c r="H7" s="38">
        <f>VLOOKUP(A7,'Tour 2'!$C$3:$O$23,1,FALSE)</f>
        <v>5</v>
      </c>
      <c r="I7" s="39">
        <f>VLOOKUP(A7,'Tour 2'!$C$3:$O$23,2,FALSE)</f>
        <v>12</v>
      </c>
      <c r="J7" s="40">
        <f>VLOOKUP(A7,'Tour 2'!$C$3:$O$23,3,FALSE)</f>
        <v>49</v>
      </c>
      <c r="K7" s="76">
        <f>VLOOKUP(A7,'Tour 2'!$C$3:$O$23,4,FALSE)</f>
        <v>12.04891</v>
      </c>
      <c r="L7" s="38">
        <f t="shared" si="5"/>
        <v>2</v>
      </c>
      <c r="M7" s="39">
        <f t="shared" si="0"/>
        <v>6</v>
      </c>
      <c r="N7" s="40">
        <f t="shared" si="1"/>
        <v>38</v>
      </c>
      <c r="O7" s="40">
        <f t="shared" si="6"/>
        <v>6.03795</v>
      </c>
      <c r="P7" s="53"/>
      <c r="Q7" s="54"/>
      <c r="R7" s="54"/>
      <c r="S7" s="54">
        <v>1</v>
      </c>
      <c r="T7" s="54">
        <v>1</v>
      </c>
      <c r="U7" s="54"/>
      <c r="V7" s="54">
        <v>1</v>
      </c>
      <c r="W7" s="54">
        <v>1</v>
      </c>
      <c r="X7" s="54">
        <v>1</v>
      </c>
      <c r="Y7" s="54">
        <v>1</v>
      </c>
      <c r="Z7" s="54"/>
      <c r="AA7" s="55"/>
      <c r="AB7" s="68" t="str">
        <f t="shared" si="7"/>
        <v>КВН</v>
      </c>
    </row>
    <row r="8" spans="1:28" ht="12.75">
      <c r="A8" s="63">
        <v>6</v>
      </c>
      <c r="B8" s="67" t="str">
        <f>VLOOKUP(A8,'Tour 2'!$C$3:$O$23,5,FALSE)</f>
        <v>Веретено</v>
      </c>
      <c r="C8" s="35">
        <f t="shared" si="2"/>
        <v>7</v>
      </c>
      <c r="D8" s="36">
        <f t="shared" si="3"/>
        <v>14</v>
      </c>
      <c r="E8" s="37">
        <f t="shared" si="3"/>
        <v>62</v>
      </c>
      <c r="F8" s="75">
        <f t="shared" si="3"/>
        <v>14.06185</v>
      </c>
      <c r="G8" s="71" t="str">
        <f t="shared" si="4"/>
        <v>Веретено</v>
      </c>
      <c r="H8" s="35">
        <f>VLOOKUP(A8,'Tour 2'!$C$3:$O$23,1,FALSE)</f>
        <v>6</v>
      </c>
      <c r="I8" s="36">
        <f>VLOOKUP(A8,'Tour 2'!$C$3:$O$23,2,FALSE)</f>
        <v>10</v>
      </c>
      <c r="J8" s="37">
        <f>VLOOKUP(A8,'Tour 2'!$C$3:$O$23,3,FALSE)</f>
        <v>42</v>
      </c>
      <c r="K8" s="75">
        <f>VLOOKUP(A8,'Tour 2'!$C$3:$O$23,4,FALSE)</f>
        <v>10.04191</v>
      </c>
      <c r="L8" s="35">
        <f t="shared" si="5"/>
        <v>7</v>
      </c>
      <c r="M8" s="36">
        <f t="shared" si="0"/>
        <v>4</v>
      </c>
      <c r="N8" s="37">
        <f t="shared" si="1"/>
        <v>20</v>
      </c>
      <c r="O8" s="37">
        <f t="shared" si="6"/>
        <v>4.019939999999999</v>
      </c>
      <c r="P8" s="50">
        <v>1</v>
      </c>
      <c r="Q8" s="51"/>
      <c r="R8" s="51">
        <v>1</v>
      </c>
      <c r="S8" s="51"/>
      <c r="T8" s="51"/>
      <c r="U8" s="51"/>
      <c r="V8" s="51"/>
      <c r="W8" s="51"/>
      <c r="X8" s="51">
        <v>1</v>
      </c>
      <c r="Y8" s="51">
        <v>1</v>
      </c>
      <c r="Z8" s="51"/>
      <c r="AA8" s="52"/>
      <c r="AB8" s="67" t="str">
        <f t="shared" si="7"/>
        <v>Веретено</v>
      </c>
    </row>
    <row r="9" spans="1:28" ht="12.75">
      <c r="A9" s="64">
        <v>7</v>
      </c>
      <c r="B9" s="106">
        <f>VLOOKUP(A9,'Tour 2'!$C$3:$O$23,5,FALSE)</f>
        <v>42</v>
      </c>
      <c r="C9" s="38">
        <f t="shared" si="2"/>
        <v>8</v>
      </c>
      <c r="D9" s="39">
        <f t="shared" si="3"/>
        <v>11</v>
      </c>
      <c r="E9" s="40">
        <f t="shared" si="3"/>
        <v>44</v>
      </c>
      <c r="F9" s="76">
        <f t="shared" si="3"/>
        <v>11.04377</v>
      </c>
      <c r="G9" s="72">
        <f t="shared" si="4"/>
        <v>42</v>
      </c>
      <c r="H9" s="38">
        <f>VLOOKUP(A9,'Tour 2'!$C$3:$O$23,1,FALSE)</f>
        <v>7</v>
      </c>
      <c r="I9" s="39">
        <f>VLOOKUP(A9,'Tour 2'!$C$3:$O$23,2,FALSE)</f>
        <v>10</v>
      </c>
      <c r="J9" s="40">
        <f>VLOOKUP(A9,'Tour 2'!$C$3:$O$23,3,FALSE)</f>
        <v>42</v>
      </c>
      <c r="K9" s="76">
        <f>VLOOKUP(A9,'Tour 2'!$C$3:$O$23,4,FALSE)</f>
        <v>10.04184</v>
      </c>
      <c r="L9" s="38">
        <f t="shared" si="5"/>
        <v>10</v>
      </c>
      <c r="M9" s="39">
        <f t="shared" si="0"/>
        <v>1</v>
      </c>
      <c r="N9" s="40">
        <f t="shared" si="1"/>
        <v>2</v>
      </c>
      <c r="O9" s="40">
        <f t="shared" si="6"/>
        <v>1.00193</v>
      </c>
      <c r="P9" s="53"/>
      <c r="Q9" s="54"/>
      <c r="R9" s="54"/>
      <c r="S9" s="54"/>
      <c r="T9" s="54"/>
      <c r="U9" s="54"/>
      <c r="V9" s="54"/>
      <c r="W9" s="54"/>
      <c r="X9" s="54">
        <v>1</v>
      </c>
      <c r="Y9" s="54"/>
      <c r="Z9" s="54"/>
      <c r="AA9" s="55"/>
      <c r="AB9" s="68">
        <f t="shared" si="7"/>
        <v>42</v>
      </c>
    </row>
    <row r="10" spans="1:28" ht="12.75">
      <c r="A10" s="63">
        <v>8</v>
      </c>
      <c r="B10" s="67" t="str">
        <f>VLOOKUP(A10,'Tour 2'!$C$3:$O$23,5,FALSE)</f>
        <v>Аст Алхор</v>
      </c>
      <c r="C10" s="35">
        <f t="shared" si="2"/>
        <v>6</v>
      </c>
      <c r="D10" s="36">
        <f t="shared" si="3"/>
        <v>15</v>
      </c>
      <c r="E10" s="37">
        <f t="shared" si="3"/>
        <v>69</v>
      </c>
      <c r="F10" s="75">
        <f t="shared" si="3"/>
        <v>15.0688</v>
      </c>
      <c r="G10" s="71" t="str">
        <f t="shared" si="4"/>
        <v>Аст Алхор</v>
      </c>
      <c r="H10" s="35">
        <f>VLOOKUP(A10,'Tour 2'!$C$3:$O$23,1,FALSE)</f>
        <v>8</v>
      </c>
      <c r="I10" s="36">
        <f>VLOOKUP(A10,'Tour 2'!$C$3:$O$23,2,FALSE)</f>
        <v>10</v>
      </c>
      <c r="J10" s="37">
        <f>VLOOKUP(A10,'Tour 2'!$C$3:$O$23,3,FALSE)</f>
        <v>41</v>
      </c>
      <c r="K10" s="75">
        <f>VLOOKUP(A10,'Tour 2'!$C$3:$O$23,4,FALSE)</f>
        <v>10.04088</v>
      </c>
      <c r="L10" s="35">
        <f t="shared" si="5"/>
        <v>3</v>
      </c>
      <c r="M10" s="36">
        <f t="shared" si="0"/>
        <v>5</v>
      </c>
      <c r="N10" s="37">
        <f t="shared" si="1"/>
        <v>28</v>
      </c>
      <c r="O10" s="37">
        <f t="shared" si="6"/>
        <v>5.02792</v>
      </c>
      <c r="P10" s="50"/>
      <c r="Q10" s="51">
        <v>1</v>
      </c>
      <c r="R10" s="51">
        <v>1</v>
      </c>
      <c r="S10" s="51">
        <v>1</v>
      </c>
      <c r="T10" s="51"/>
      <c r="U10" s="51"/>
      <c r="V10" s="51"/>
      <c r="W10" s="51"/>
      <c r="X10" s="51">
        <v>1</v>
      </c>
      <c r="Y10" s="51">
        <v>1</v>
      </c>
      <c r="Z10" s="51"/>
      <c r="AA10" s="52"/>
      <c r="AB10" s="67" t="str">
        <f t="shared" si="7"/>
        <v>Аст Алхор</v>
      </c>
    </row>
    <row r="11" spans="1:28" ht="12.75">
      <c r="A11" s="64">
        <v>9</v>
      </c>
      <c r="B11" s="68" t="str">
        <f>VLOOKUP(A11,'Tour 2'!$C$3:$O$23,5,FALSE)</f>
        <v>Абзац</v>
      </c>
      <c r="C11" s="38">
        <f t="shared" si="2"/>
        <v>9</v>
      </c>
      <c r="D11" s="39">
        <f t="shared" si="3"/>
        <v>9</v>
      </c>
      <c r="E11" s="40">
        <f t="shared" si="3"/>
        <v>39</v>
      </c>
      <c r="F11" s="76">
        <f t="shared" si="3"/>
        <v>9.038739999999999</v>
      </c>
      <c r="G11" s="72" t="str">
        <f t="shared" si="4"/>
        <v>Абзац</v>
      </c>
      <c r="H11" s="38">
        <f>VLOOKUP(A11,'Tour 2'!$C$3:$O$23,1,FALSE)</f>
        <v>9</v>
      </c>
      <c r="I11" s="39">
        <f>VLOOKUP(A11,'Tour 2'!$C$3:$O$23,2,FALSE)</f>
        <v>6</v>
      </c>
      <c r="J11" s="40">
        <f>VLOOKUP(A11,'Tour 2'!$C$3:$O$23,3,FALSE)</f>
        <v>22</v>
      </c>
      <c r="K11" s="76">
        <f>VLOOKUP(A11,'Tour 2'!$C$3:$O$23,4,FALSE)</f>
        <v>6.02183</v>
      </c>
      <c r="L11" s="38">
        <f t="shared" si="5"/>
        <v>8</v>
      </c>
      <c r="M11" s="39">
        <f t="shared" si="0"/>
        <v>3</v>
      </c>
      <c r="N11" s="40">
        <f t="shared" si="1"/>
        <v>17</v>
      </c>
      <c r="O11" s="40">
        <f t="shared" si="6"/>
        <v>3.0169099999999998</v>
      </c>
      <c r="P11" s="53"/>
      <c r="Q11" s="54"/>
      <c r="R11" s="54">
        <v>1</v>
      </c>
      <c r="S11" s="54"/>
      <c r="T11" s="54">
        <v>1</v>
      </c>
      <c r="U11" s="54"/>
      <c r="V11" s="54"/>
      <c r="W11" s="54"/>
      <c r="X11" s="54">
        <v>1</v>
      </c>
      <c r="Y11" s="54"/>
      <c r="Z11" s="54"/>
      <c r="AA11" s="55"/>
      <c r="AB11" s="68" t="str">
        <f t="shared" si="7"/>
        <v>Абзац</v>
      </c>
    </row>
    <row r="12" spans="1:28" ht="12.75">
      <c r="A12" s="63">
        <v>10</v>
      </c>
      <c r="B12" s="67" t="str">
        <f>VLOOKUP(A12,'Tour 2'!$C$3:$O$23,5,FALSE)</f>
        <v>Полбеды</v>
      </c>
      <c r="C12" s="35">
        <f t="shared" si="2"/>
        <v>10</v>
      </c>
      <c r="D12" s="36">
        <f t="shared" si="3"/>
        <v>6</v>
      </c>
      <c r="E12" s="37">
        <f t="shared" si="3"/>
        <v>25</v>
      </c>
      <c r="F12" s="75">
        <f t="shared" si="3"/>
        <v>6.02478</v>
      </c>
      <c r="G12" s="71" t="str">
        <f t="shared" si="4"/>
        <v>Полбеды</v>
      </c>
      <c r="H12" s="35">
        <f>VLOOKUP(A12,'Tour 2'!$C$3:$O$23,1,FALSE)</f>
        <v>10</v>
      </c>
      <c r="I12" s="36">
        <f>VLOOKUP(A12,'Tour 2'!$C$3:$O$23,2,FALSE)</f>
        <v>5</v>
      </c>
      <c r="J12" s="37">
        <f>VLOOKUP(A12,'Tour 2'!$C$3:$O$23,3,FALSE)</f>
        <v>17</v>
      </c>
      <c r="K12" s="75">
        <f>VLOOKUP(A12,'Tour 2'!$C$3:$O$23,4,FALSE)</f>
        <v>5.01688</v>
      </c>
      <c r="L12" s="35">
        <f t="shared" si="5"/>
        <v>9</v>
      </c>
      <c r="M12" s="36">
        <f t="shared" si="0"/>
        <v>1</v>
      </c>
      <c r="N12" s="37">
        <f t="shared" si="1"/>
        <v>8</v>
      </c>
      <c r="O12" s="37">
        <f t="shared" si="6"/>
        <v>1.0079</v>
      </c>
      <c r="P12" s="50"/>
      <c r="Q12" s="51"/>
      <c r="R12" s="51"/>
      <c r="S12" s="51"/>
      <c r="T12" s="51"/>
      <c r="U12" s="51">
        <v>1</v>
      </c>
      <c r="V12" s="51"/>
      <c r="W12" s="51"/>
      <c r="X12" s="51"/>
      <c r="Y12" s="51"/>
      <c r="Z12" s="51"/>
      <c r="AA12" s="52"/>
      <c r="AB12" s="67" t="str">
        <f t="shared" si="7"/>
        <v>Полбеды</v>
      </c>
    </row>
    <row r="13" spans="1:28" ht="40.5" customHeight="1">
      <c r="A13" s="64">
        <v>11</v>
      </c>
      <c r="B13" s="68">
        <f>VLOOKUP(A13,'Tour 2'!$C$3:$O$23,5,FALSE)</f>
        <v>0</v>
      </c>
      <c r="C13" s="38">
        <f t="shared" si="2"/>
        <v>11</v>
      </c>
      <c r="D13" s="39">
        <f t="shared" si="3"/>
        <v>0</v>
      </c>
      <c r="E13" s="40">
        <f t="shared" si="3"/>
        <v>0</v>
      </c>
      <c r="F13" s="76">
        <f t="shared" si="3"/>
        <v>-0.00033</v>
      </c>
      <c r="G13" s="72">
        <f t="shared" si="4"/>
        <v>0</v>
      </c>
      <c r="H13" s="38">
        <f>VLOOKUP(A13,'Tour 2'!$C$3:$O$23,1,FALSE)</f>
        <v>11</v>
      </c>
      <c r="I13" s="39">
        <f>VLOOKUP(A13,'Tour 2'!$C$3:$O$23,2,FALSE)</f>
        <v>0</v>
      </c>
      <c r="J13" s="40">
        <f>VLOOKUP(A13,'Tour 2'!$C$3:$O$23,3,FALSE)</f>
        <v>0</v>
      </c>
      <c r="K13" s="76">
        <f>VLOOKUP(A13,'Tour 2'!$C$3:$O$23,4,FALSE)</f>
        <v>-0.00022</v>
      </c>
      <c r="L13" s="38">
        <f t="shared" si="5"/>
        <v>11</v>
      </c>
      <c r="M13" s="39">
        <f t="shared" si="0"/>
        <v>0</v>
      </c>
      <c r="N13" s="40">
        <f t="shared" si="1"/>
        <v>0</v>
      </c>
      <c r="O13" s="40">
        <f t="shared" si="6"/>
        <v>-0.00011</v>
      </c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68">
        <f t="shared" si="7"/>
        <v>0</v>
      </c>
    </row>
    <row r="14" spans="1:28" ht="12.75">
      <c r="A14" s="63">
        <v>12</v>
      </c>
      <c r="B14" s="67">
        <f>VLOOKUP(A14,'Tour 2'!$C$3:$O$23,5,FALSE)</f>
        <v>0</v>
      </c>
      <c r="C14" s="35">
        <f t="shared" si="2"/>
        <v>12</v>
      </c>
      <c r="D14" s="36">
        <f t="shared" si="3"/>
        <v>0</v>
      </c>
      <c r="E14" s="37">
        <f t="shared" si="3"/>
        <v>0</v>
      </c>
      <c r="F14" s="75">
        <f t="shared" si="3"/>
        <v>-0.00036</v>
      </c>
      <c r="G14" s="71">
        <f t="shared" si="4"/>
        <v>0</v>
      </c>
      <c r="H14" s="35">
        <f>VLOOKUP(A14,'Tour 2'!$C$3:$O$23,1,FALSE)</f>
        <v>12</v>
      </c>
      <c r="I14" s="36">
        <f>VLOOKUP(A14,'Tour 2'!$C$3:$O$23,2,FALSE)</f>
        <v>0</v>
      </c>
      <c r="J14" s="37">
        <f>VLOOKUP(A14,'Tour 2'!$C$3:$O$23,3,FALSE)</f>
        <v>0</v>
      </c>
      <c r="K14" s="75">
        <f>VLOOKUP(A14,'Tour 2'!$C$3:$O$23,4,FALSE)</f>
        <v>-0.00024</v>
      </c>
      <c r="L14" s="35">
        <f t="shared" si="5"/>
        <v>12</v>
      </c>
      <c r="M14" s="36">
        <f t="shared" si="0"/>
        <v>0</v>
      </c>
      <c r="N14" s="37">
        <f t="shared" si="1"/>
        <v>0</v>
      </c>
      <c r="O14" s="37">
        <f t="shared" si="6"/>
        <v>-0.00012</v>
      </c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67">
        <f t="shared" si="7"/>
        <v>0</v>
      </c>
    </row>
    <row r="15" spans="1:28" ht="12.75">
      <c r="A15" s="64">
        <v>13</v>
      </c>
      <c r="B15" s="68">
        <f>VLOOKUP(A15,'Tour 2'!$C$3:$O$23,5,FALSE)</f>
        <v>0</v>
      </c>
      <c r="C15" s="38">
        <f t="shared" si="2"/>
        <v>13</v>
      </c>
      <c r="D15" s="39">
        <f t="shared" si="3"/>
        <v>0</v>
      </c>
      <c r="E15" s="40">
        <f t="shared" si="3"/>
        <v>0</v>
      </c>
      <c r="F15" s="76">
        <f t="shared" si="3"/>
        <v>-0.00038999999999999994</v>
      </c>
      <c r="G15" s="72">
        <f t="shared" si="4"/>
        <v>0</v>
      </c>
      <c r="H15" s="38">
        <f>VLOOKUP(A15,'Tour 2'!$C$3:$O$23,1,FALSE)</f>
        <v>13</v>
      </c>
      <c r="I15" s="39">
        <f>VLOOKUP(A15,'Tour 2'!$C$3:$O$23,2,FALSE)</f>
        <v>0</v>
      </c>
      <c r="J15" s="40">
        <f>VLOOKUP(A15,'Tour 2'!$C$3:$O$23,3,FALSE)</f>
        <v>0</v>
      </c>
      <c r="K15" s="76">
        <f>VLOOKUP(A15,'Tour 2'!$C$3:$O$23,4,FALSE)</f>
        <v>-0.00026</v>
      </c>
      <c r="L15" s="38">
        <f t="shared" si="5"/>
        <v>13</v>
      </c>
      <c r="M15" s="39">
        <f t="shared" si="0"/>
        <v>0</v>
      </c>
      <c r="N15" s="40">
        <f t="shared" si="1"/>
        <v>0</v>
      </c>
      <c r="O15" s="40">
        <f t="shared" si="6"/>
        <v>-0.00013</v>
      </c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68">
        <f t="shared" si="7"/>
        <v>0</v>
      </c>
    </row>
    <row r="16" spans="1:28" ht="12.75">
      <c r="A16" s="63">
        <v>14</v>
      </c>
      <c r="B16" s="67">
        <f>VLOOKUP(A16,'Tour 2'!$C$3:$O$23,5,FALSE)</f>
        <v>0</v>
      </c>
      <c r="C16" s="35">
        <f t="shared" si="2"/>
        <v>14</v>
      </c>
      <c r="D16" s="36">
        <f t="shared" si="3"/>
        <v>0</v>
      </c>
      <c r="E16" s="37">
        <f t="shared" si="3"/>
        <v>0</v>
      </c>
      <c r="F16" s="75">
        <f t="shared" si="3"/>
        <v>-0.00041999999999999996</v>
      </c>
      <c r="G16" s="71">
        <f t="shared" si="4"/>
        <v>0</v>
      </c>
      <c r="H16" s="35">
        <f>VLOOKUP(A16,'Tour 2'!$C$3:$O$23,1,FALSE)</f>
        <v>14</v>
      </c>
      <c r="I16" s="36">
        <f>VLOOKUP(A16,'Tour 2'!$C$3:$O$23,2,FALSE)</f>
        <v>0</v>
      </c>
      <c r="J16" s="37">
        <f>VLOOKUP(A16,'Tour 2'!$C$3:$O$23,3,FALSE)</f>
        <v>0</v>
      </c>
      <c r="K16" s="75">
        <f>VLOOKUP(A16,'Tour 2'!$C$3:$O$23,4,FALSE)</f>
        <v>-0.00028</v>
      </c>
      <c r="L16" s="35">
        <f t="shared" si="5"/>
        <v>14</v>
      </c>
      <c r="M16" s="36">
        <f t="shared" si="0"/>
        <v>0</v>
      </c>
      <c r="N16" s="37">
        <f t="shared" si="1"/>
        <v>0</v>
      </c>
      <c r="O16" s="37">
        <f t="shared" si="6"/>
        <v>-0.00014</v>
      </c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67">
        <f t="shared" si="7"/>
        <v>0</v>
      </c>
    </row>
    <row r="17" spans="1:28" ht="12.75">
      <c r="A17" s="64">
        <v>15</v>
      </c>
      <c r="B17" s="68">
        <f>VLOOKUP(A17,'Tour 2'!$C$3:$O$23,5,FALSE)</f>
        <v>0</v>
      </c>
      <c r="C17" s="38">
        <f t="shared" si="2"/>
        <v>15</v>
      </c>
      <c r="D17" s="39">
        <f t="shared" si="3"/>
        <v>0</v>
      </c>
      <c r="E17" s="40">
        <f t="shared" si="3"/>
        <v>0</v>
      </c>
      <c r="F17" s="76">
        <f t="shared" si="3"/>
        <v>-0.00045</v>
      </c>
      <c r="G17" s="72">
        <f t="shared" si="4"/>
        <v>0</v>
      </c>
      <c r="H17" s="38">
        <f>VLOOKUP(A17,'Tour 2'!$C$3:$O$23,1,FALSE)</f>
        <v>15</v>
      </c>
      <c r="I17" s="39">
        <f>VLOOKUP(A17,'Tour 2'!$C$3:$O$23,2,FALSE)</f>
        <v>0</v>
      </c>
      <c r="J17" s="40">
        <f>VLOOKUP(A17,'Tour 2'!$C$3:$O$23,3,FALSE)</f>
        <v>0</v>
      </c>
      <c r="K17" s="76">
        <f>VLOOKUP(A17,'Tour 2'!$C$3:$O$23,4,FALSE)</f>
        <v>-0.0003</v>
      </c>
      <c r="L17" s="38">
        <f t="shared" si="5"/>
        <v>15</v>
      </c>
      <c r="M17" s="39">
        <f t="shared" si="0"/>
        <v>0</v>
      </c>
      <c r="N17" s="40">
        <f t="shared" si="1"/>
        <v>0</v>
      </c>
      <c r="O17" s="40">
        <f t="shared" si="6"/>
        <v>-0.00015</v>
      </c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68">
        <f t="shared" si="7"/>
        <v>0</v>
      </c>
    </row>
    <row r="18" spans="1:28" ht="12.75">
      <c r="A18" s="63">
        <v>16</v>
      </c>
      <c r="B18" s="67">
        <f>VLOOKUP(A18,'Tour 2'!$C$3:$O$23,5,FALSE)</f>
        <v>0</v>
      </c>
      <c r="C18" s="35">
        <f t="shared" si="2"/>
        <v>16</v>
      </c>
      <c r="D18" s="36">
        <f t="shared" si="3"/>
        <v>0</v>
      </c>
      <c r="E18" s="37">
        <f t="shared" si="3"/>
        <v>0</v>
      </c>
      <c r="F18" s="75">
        <f t="shared" si="3"/>
        <v>-0.00048000000000000007</v>
      </c>
      <c r="G18" s="71">
        <f t="shared" si="4"/>
        <v>0</v>
      </c>
      <c r="H18" s="35">
        <f>VLOOKUP(A18,'Tour 2'!$C$3:$O$23,1,FALSE)</f>
        <v>16</v>
      </c>
      <c r="I18" s="36">
        <f>VLOOKUP(A18,'Tour 2'!$C$3:$O$23,2,FALSE)</f>
        <v>0</v>
      </c>
      <c r="J18" s="37">
        <f>VLOOKUP(A18,'Tour 2'!$C$3:$O$23,3,FALSE)</f>
        <v>0</v>
      </c>
      <c r="K18" s="75">
        <f>VLOOKUP(A18,'Tour 2'!$C$3:$O$23,4,FALSE)</f>
        <v>-0.00032</v>
      </c>
      <c r="L18" s="35">
        <f t="shared" si="5"/>
        <v>16</v>
      </c>
      <c r="M18" s="36">
        <f t="shared" si="0"/>
        <v>0</v>
      </c>
      <c r="N18" s="37">
        <f t="shared" si="1"/>
        <v>0</v>
      </c>
      <c r="O18" s="37">
        <f t="shared" si="6"/>
        <v>-0.00016</v>
      </c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67">
        <f t="shared" si="7"/>
        <v>0</v>
      </c>
    </row>
    <row r="19" spans="1:28" ht="12.75">
      <c r="A19" s="64">
        <v>17</v>
      </c>
      <c r="B19" s="68">
        <f>VLOOKUP(A19,'Tour 2'!$C$3:$O$23,5,FALSE)</f>
        <v>0</v>
      </c>
      <c r="C19" s="38">
        <f t="shared" si="2"/>
        <v>17</v>
      </c>
      <c r="D19" s="39">
        <f t="shared" si="3"/>
        <v>0</v>
      </c>
      <c r="E19" s="40">
        <f t="shared" si="3"/>
        <v>0</v>
      </c>
      <c r="F19" s="76">
        <f t="shared" si="3"/>
        <v>-0.00051</v>
      </c>
      <c r="G19" s="72">
        <f t="shared" si="4"/>
        <v>0</v>
      </c>
      <c r="H19" s="38">
        <f>VLOOKUP(A19,'Tour 2'!$C$3:$O$23,1,FALSE)</f>
        <v>17</v>
      </c>
      <c r="I19" s="39">
        <f>VLOOKUP(A19,'Tour 2'!$C$3:$O$23,2,FALSE)</f>
        <v>0</v>
      </c>
      <c r="J19" s="40">
        <f>VLOOKUP(A19,'Tour 2'!$C$3:$O$23,3,FALSE)</f>
        <v>0</v>
      </c>
      <c r="K19" s="76">
        <f>VLOOKUP(A19,'Tour 2'!$C$3:$O$23,4,FALSE)</f>
        <v>-0.00034</v>
      </c>
      <c r="L19" s="38">
        <f t="shared" si="5"/>
        <v>17</v>
      </c>
      <c r="M19" s="39">
        <f t="shared" si="0"/>
        <v>0</v>
      </c>
      <c r="N19" s="40">
        <f t="shared" si="1"/>
        <v>0</v>
      </c>
      <c r="O19" s="40">
        <f t="shared" si="6"/>
        <v>-0.00017</v>
      </c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68">
        <f t="shared" si="7"/>
        <v>0</v>
      </c>
    </row>
    <row r="20" spans="1:28" ht="12.75">
      <c r="A20" s="63">
        <v>18</v>
      </c>
      <c r="B20" s="67">
        <f>VLOOKUP(A20,'Tour 2'!$C$3:$O$23,5,FALSE)</f>
        <v>0</v>
      </c>
      <c r="C20" s="35">
        <f t="shared" si="2"/>
        <v>18</v>
      </c>
      <c r="D20" s="36">
        <f t="shared" si="3"/>
        <v>0</v>
      </c>
      <c r="E20" s="37">
        <f t="shared" si="3"/>
        <v>0</v>
      </c>
      <c r="F20" s="75">
        <f t="shared" si="3"/>
        <v>-0.00054</v>
      </c>
      <c r="G20" s="71">
        <f t="shared" si="4"/>
        <v>0</v>
      </c>
      <c r="H20" s="35">
        <f>VLOOKUP(A20,'Tour 2'!$C$3:$O$23,1,FALSE)</f>
        <v>18</v>
      </c>
      <c r="I20" s="36">
        <f>VLOOKUP(A20,'Tour 2'!$C$3:$O$23,2,FALSE)</f>
        <v>0</v>
      </c>
      <c r="J20" s="37">
        <f>VLOOKUP(A20,'Tour 2'!$C$3:$O$23,3,FALSE)</f>
        <v>0</v>
      </c>
      <c r="K20" s="75">
        <f>VLOOKUP(A20,'Tour 2'!$C$3:$O$23,4,FALSE)</f>
        <v>-0.00036</v>
      </c>
      <c r="L20" s="35">
        <f t="shared" si="5"/>
        <v>18</v>
      </c>
      <c r="M20" s="36">
        <f t="shared" si="0"/>
        <v>0</v>
      </c>
      <c r="N20" s="37">
        <f t="shared" si="1"/>
        <v>0</v>
      </c>
      <c r="O20" s="37">
        <f t="shared" si="6"/>
        <v>-0.00018</v>
      </c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67">
        <f t="shared" si="7"/>
        <v>0</v>
      </c>
    </row>
    <row r="21" spans="1:28" ht="12.75">
      <c r="A21" s="64">
        <v>19</v>
      </c>
      <c r="B21" s="68">
        <f>VLOOKUP(A21,'Tour 2'!$C$3:$O$23,5,FALSE)</f>
        <v>0</v>
      </c>
      <c r="C21" s="38">
        <f t="shared" si="2"/>
        <v>19</v>
      </c>
      <c r="D21" s="39">
        <f t="shared" si="3"/>
        <v>0</v>
      </c>
      <c r="E21" s="40">
        <f t="shared" si="3"/>
        <v>0</v>
      </c>
      <c r="F21" s="76">
        <f t="shared" si="3"/>
        <v>-0.00057</v>
      </c>
      <c r="G21" s="72">
        <f t="shared" si="4"/>
        <v>0</v>
      </c>
      <c r="H21" s="38">
        <f>VLOOKUP(A21,'Tour 2'!$C$3:$O$23,1,FALSE)</f>
        <v>19</v>
      </c>
      <c r="I21" s="39">
        <f>VLOOKUP(A21,'Tour 2'!$C$3:$O$23,2,FALSE)</f>
        <v>0</v>
      </c>
      <c r="J21" s="40">
        <f>VLOOKUP(A21,'Tour 2'!$C$3:$O$23,3,FALSE)</f>
        <v>0</v>
      </c>
      <c r="K21" s="76">
        <f>VLOOKUP(A21,'Tour 2'!$C$3:$O$23,4,FALSE)</f>
        <v>-0.00038</v>
      </c>
      <c r="L21" s="38">
        <f t="shared" si="5"/>
        <v>19</v>
      </c>
      <c r="M21" s="39">
        <f t="shared" si="0"/>
        <v>0</v>
      </c>
      <c r="N21" s="40">
        <f t="shared" si="1"/>
        <v>0</v>
      </c>
      <c r="O21" s="40">
        <f t="shared" si="6"/>
        <v>-0.00019</v>
      </c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68">
        <f t="shared" si="7"/>
        <v>0</v>
      </c>
    </row>
    <row r="22" spans="1:28" ht="12.75">
      <c r="A22" s="63">
        <v>20</v>
      </c>
      <c r="B22" s="67">
        <f>VLOOKUP(A22,'Tour 2'!$C$3:$O$23,5,FALSE)</f>
        <v>0</v>
      </c>
      <c r="C22" s="35">
        <f t="shared" si="2"/>
        <v>20</v>
      </c>
      <c r="D22" s="36">
        <f t="shared" si="3"/>
        <v>0</v>
      </c>
      <c r="E22" s="37">
        <f t="shared" si="3"/>
        <v>0</v>
      </c>
      <c r="F22" s="75">
        <f t="shared" si="3"/>
        <v>-0.0006000000000000001</v>
      </c>
      <c r="G22" s="71">
        <f t="shared" si="4"/>
        <v>0</v>
      </c>
      <c r="H22" s="35">
        <f>VLOOKUP(A22,'Tour 2'!$C$3:$O$23,1,FALSE)</f>
        <v>20</v>
      </c>
      <c r="I22" s="36">
        <f>VLOOKUP(A22,'Tour 2'!$C$3:$O$23,2,FALSE)</f>
        <v>0</v>
      </c>
      <c r="J22" s="37">
        <f>VLOOKUP(A22,'Tour 2'!$C$3:$O$23,3,FALSE)</f>
        <v>0</v>
      </c>
      <c r="K22" s="75">
        <f>VLOOKUP(A22,'Tour 2'!$C$3:$O$23,4,FALSE)</f>
        <v>-0.0004</v>
      </c>
      <c r="L22" s="35">
        <f t="shared" si="5"/>
        <v>20</v>
      </c>
      <c r="M22" s="36">
        <f t="shared" si="0"/>
        <v>0</v>
      </c>
      <c r="N22" s="37">
        <f t="shared" si="1"/>
        <v>0</v>
      </c>
      <c r="O22" s="37">
        <f t="shared" si="6"/>
        <v>-0.0002</v>
      </c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67">
        <f t="shared" si="7"/>
        <v>0</v>
      </c>
    </row>
    <row r="23" spans="1:28" ht="13.5" thickBot="1">
      <c r="A23" s="65">
        <v>21</v>
      </c>
      <c r="B23" s="69">
        <f>VLOOKUP(A23,'Tour 2'!$C$3:$O$23,5,FALSE)</f>
        <v>0</v>
      </c>
      <c r="C23" s="41">
        <f t="shared" si="2"/>
        <v>21</v>
      </c>
      <c r="D23" s="42">
        <f t="shared" si="3"/>
        <v>0</v>
      </c>
      <c r="E23" s="43">
        <f t="shared" si="3"/>
        <v>0</v>
      </c>
      <c r="F23" s="77">
        <f t="shared" si="3"/>
        <v>-0.00063</v>
      </c>
      <c r="G23" s="73">
        <f t="shared" si="4"/>
        <v>0</v>
      </c>
      <c r="H23" s="41">
        <f>VLOOKUP(A23,'Tour 2'!$C$3:$O$23,1,FALSE)</f>
        <v>21</v>
      </c>
      <c r="I23" s="42">
        <f>VLOOKUP(A23,'Tour 2'!$C$3:$O$23,2,FALSE)</f>
        <v>0</v>
      </c>
      <c r="J23" s="43">
        <f>VLOOKUP(A23,'Tour 2'!$C$3:$O$23,3,FALSE)</f>
        <v>0</v>
      </c>
      <c r="K23" s="77">
        <f>VLOOKUP(A23,'Tour 2'!$C$3:$O$23,4,FALSE)</f>
        <v>-0.00042</v>
      </c>
      <c r="L23" s="41">
        <f t="shared" si="5"/>
        <v>21</v>
      </c>
      <c r="M23" s="42">
        <f t="shared" si="0"/>
        <v>0</v>
      </c>
      <c r="N23" s="43">
        <f t="shared" si="1"/>
        <v>0</v>
      </c>
      <c r="O23" s="43">
        <f t="shared" si="6"/>
        <v>-0.00021</v>
      </c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69">
        <f t="shared" si="7"/>
        <v>0</v>
      </c>
    </row>
    <row r="24" spans="2:27" ht="13.5" thickBot="1">
      <c r="B24" s="1"/>
      <c r="C24" s="1"/>
      <c r="D24" s="12"/>
      <c r="E24" s="12"/>
      <c r="F24" s="12"/>
      <c r="G24" s="12"/>
      <c r="H24" s="12"/>
      <c r="I24" s="12"/>
      <c r="J24" s="12"/>
      <c r="K24" s="12"/>
      <c r="O24" s="3" t="s">
        <v>7</v>
      </c>
      <c r="P24" s="59">
        <f>Main!$A$2-SUM(P3:P23)+1</f>
        <v>7</v>
      </c>
      <c r="Q24" s="60">
        <f>Main!$A$2-SUM(Q3:Q23)+1</f>
        <v>10</v>
      </c>
      <c r="R24" s="60">
        <f>Main!$A$2-SUM(R3:R23)+1</f>
        <v>6</v>
      </c>
      <c r="S24" s="60">
        <f>Main!$A$2-SUM(S3:S23)+1</f>
        <v>5</v>
      </c>
      <c r="T24" s="60">
        <f>Main!$A$2-SUM(T3:T23)+1</f>
        <v>9</v>
      </c>
      <c r="U24" s="60">
        <f>Main!$A$2-SUM(U3:U23)+1</f>
        <v>8</v>
      </c>
      <c r="V24" s="60">
        <f>Main!$A$2-SUM(V3:V23)+1</f>
        <v>8</v>
      </c>
      <c r="W24" s="60">
        <f>Main!$A$2-SUM(W3:W23)+1</f>
        <v>9</v>
      </c>
      <c r="X24" s="60">
        <f>Main!$A$2-SUM(X3:X23)+1</f>
        <v>2</v>
      </c>
      <c r="Y24" s="60">
        <f>Main!$A$2-SUM(Y3:Y23)+1</f>
        <v>5</v>
      </c>
      <c r="Z24" s="60">
        <f>Main!$A$2-SUM(Z3:Z23)+1</f>
        <v>11</v>
      </c>
      <c r="AA24" s="61">
        <f>Main!$A$2-SUM(AA3:AA23)+1</f>
        <v>10</v>
      </c>
    </row>
    <row r="25" spans="2:11" ht="12.75">
      <c r="B25" s="1"/>
      <c r="C25" s="1"/>
      <c r="D25" s="12"/>
      <c r="E25" s="12"/>
      <c r="F25" s="12"/>
      <c r="G25" s="12"/>
      <c r="H25" s="12"/>
      <c r="I25" s="12"/>
      <c r="J25" s="12"/>
      <c r="K25" s="12"/>
    </row>
  </sheetData>
  <sheetProtection/>
  <mergeCells count="4">
    <mergeCell ref="C1:F1"/>
    <mergeCell ref="H1:K1"/>
    <mergeCell ref="L1:O1"/>
    <mergeCell ref="P1:AA1"/>
  </mergeCells>
  <conditionalFormatting sqref="B3:E23 H3:J23 K3:K5 L3:N23">
    <cfRule type="expression" priority="1" dxfId="0" stopIfTrue="1">
      <formula>$C3=1</formula>
    </cfRule>
    <cfRule type="expression" priority="2" dxfId="1" stopIfTrue="1">
      <formula>$C3=2</formula>
    </cfRule>
    <cfRule type="expression" priority="3" dxfId="2" stopIfTrue="1">
      <formula>$C3=3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P11" sqref="P11"/>
    </sheetView>
  </sheetViews>
  <sheetFormatPr defaultColWidth="9.140625" defaultRowHeight="12.75"/>
  <cols>
    <col min="1" max="1" width="4.7109375" style="2" customWidth="1"/>
    <col min="2" max="2" width="27.140625" style="0" customWidth="1"/>
    <col min="3" max="3" width="4.8515625" style="0" customWidth="1"/>
    <col min="4" max="4" width="6.00390625" style="2" customWidth="1"/>
    <col min="5" max="5" width="3.8515625" style="2" customWidth="1"/>
    <col min="6" max="6" width="12.7109375" style="2" hidden="1" customWidth="1"/>
    <col min="7" max="7" width="24.57421875" style="2" hidden="1" customWidth="1"/>
    <col min="8" max="8" width="4.8515625" style="2" customWidth="1"/>
    <col min="9" max="9" width="6.140625" style="2" customWidth="1"/>
    <col min="10" max="10" width="4.57421875" style="2" customWidth="1"/>
    <col min="11" max="11" width="10.28125" style="2" hidden="1" customWidth="1"/>
    <col min="12" max="12" width="4.28125" style="2" customWidth="1"/>
    <col min="13" max="13" width="5.28125" style="2" customWidth="1"/>
    <col min="14" max="14" width="4.57421875" style="2" customWidth="1"/>
    <col min="15" max="15" width="10.00390625" style="2" hidden="1" customWidth="1"/>
    <col min="16" max="27" width="5.28125" style="2" customWidth="1"/>
    <col min="28" max="28" width="27.00390625" style="0" customWidth="1"/>
  </cols>
  <sheetData>
    <row r="1" spans="1:27" ht="13.5" thickBot="1">
      <c r="A1" s="9" t="s">
        <v>19</v>
      </c>
      <c r="B1" s="4"/>
      <c r="C1" s="115" t="s">
        <v>11</v>
      </c>
      <c r="D1" s="116"/>
      <c r="E1" s="116"/>
      <c r="F1" s="117"/>
      <c r="G1" s="14"/>
      <c r="H1" s="115" t="s">
        <v>15</v>
      </c>
      <c r="I1" s="120"/>
      <c r="J1" s="120"/>
      <c r="K1" s="121"/>
      <c r="L1" s="118" t="s">
        <v>10</v>
      </c>
      <c r="M1" s="118"/>
      <c r="N1" s="118"/>
      <c r="O1" s="119"/>
      <c r="P1" s="112" t="s">
        <v>6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4"/>
    </row>
    <row r="2" spans="1:27" ht="13.5" thickBot="1">
      <c r="A2" s="7" t="s">
        <v>5</v>
      </c>
      <c r="B2" s="8" t="s">
        <v>0</v>
      </c>
      <c r="C2" s="7" t="s">
        <v>4</v>
      </c>
      <c r="D2" s="13" t="s">
        <v>3</v>
      </c>
      <c r="E2" s="13" t="s">
        <v>12</v>
      </c>
      <c r="F2" s="13" t="s">
        <v>13</v>
      </c>
      <c r="G2" s="10" t="s">
        <v>14</v>
      </c>
      <c r="H2" s="5" t="s">
        <v>4</v>
      </c>
      <c r="I2" s="6" t="s">
        <v>3</v>
      </c>
      <c r="J2" s="6" t="s">
        <v>12</v>
      </c>
      <c r="K2" s="78" t="s">
        <v>13</v>
      </c>
      <c r="L2" s="13" t="s">
        <v>4</v>
      </c>
      <c r="M2" s="13" t="s">
        <v>3</v>
      </c>
      <c r="N2" s="13" t="s">
        <v>12</v>
      </c>
      <c r="O2" s="11" t="s">
        <v>17</v>
      </c>
      <c r="P2" s="5">
        <v>1</v>
      </c>
      <c r="Q2" s="6">
        <v>2</v>
      </c>
      <c r="R2" s="6">
        <v>3</v>
      </c>
      <c r="S2" s="6">
        <v>4</v>
      </c>
      <c r="T2" s="6">
        <v>5</v>
      </c>
      <c r="U2" s="6">
        <v>6</v>
      </c>
      <c r="V2" s="6">
        <v>7</v>
      </c>
      <c r="W2" s="6">
        <v>8</v>
      </c>
      <c r="X2" s="6">
        <v>9</v>
      </c>
      <c r="Y2" s="6">
        <v>10</v>
      </c>
      <c r="Z2" s="6">
        <v>11</v>
      </c>
      <c r="AA2" s="15">
        <v>12</v>
      </c>
    </row>
    <row r="3" spans="1:28" ht="12.75">
      <c r="A3" s="62">
        <v>1</v>
      </c>
      <c r="B3" s="66" t="str">
        <f>VLOOKUP(A3,'Tour 3'!$C$3:$O$23,5,FALSE)</f>
        <v>Суббота, 13</v>
      </c>
      <c r="C3" s="44">
        <f>RANK(F3,F:F)</f>
        <v>1</v>
      </c>
      <c r="D3" s="45">
        <f>I3+M3</f>
        <v>34</v>
      </c>
      <c r="E3" s="46">
        <f>J3+N3</f>
        <v>193</v>
      </c>
      <c r="F3" s="74">
        <f>K3+O3</f>
        <v>34.19288</v>
      </c>
      <c r="G3" s="70" t="str">
        <f>B3</f>
        <v>Суббота, 13</v>
      </c>
      <c r="H3" s="44">
        <f>VLOOKUP(A3,'Tour 3'!$C$3:$O$23,1,FALSE)</f>
        <v>1</v>
      </c>
      <c r="I3" s="45">
        <f>VLOOKUP(A3,'Tour 3'!$C$3:$O$23,2,FALSE)</f>
        <v>23</v>
      </c>
      <c r="J3" s="46">
        <f>VLOOKUP(A3,'Tour 3'!$C$3:$O$23,3,FALSE)</f>
        <v>129</v>
      </c>
      <c r="K3" s="44">
        <f>VLOOKUP(A3,'Tour 3'!$C$3:$O$23,4,FALSE)</f>
        <v>23.12889</v>
      </c>
      <c r="L3" s="44">
        <f>RANK(O3,O:O)</f>
        <v>1</v>
      </c>
      <c r="M3" s="45">
        <f aca="true" t="shared" si="0" ref="M3:M23">SUM(P3:AA3)</f>
        <v>11</v>
      </c>
      <c r="N3" s="46">
        <f aca="true" t="shared" si="1" ref="N3:N23">SUMPRODUCT(P3:AA3,P$24:AA$24)</f>
        <v>64</v>
      </c>
      <c r="O3" s="46">
        <f>M3+(N3/1000)-$A3/100000</f>
        <v>11.06399</v>
      </c>
      <c r="P3" s="47"/>
      <c r="Q3" s="48">
        <v>1</v>
      </c>
      <c r="R3" s="48">
        <v>1</v>
      </c>
      <c r="S3" s="48">
        <v>1</v>
      </c>
      <c r="T3" s="48">
        <v>1</v>
      </c>
      <c r="U3" s="48">
        <v>1</v>
      </c>
      <c r="V3" s="48">
        <v>1</v>
      </c>
      <c r="W3" s="48">
        <v>1</v>
      </c>
      <c r="X3" s="48">
        <v>1</v>
      </c>
      <c r="Y3" s="48">
        <v>1</v>
      </c>
      <c r="Z3" s="48">
        <v>1</v>
      </c>
      <c r="AA3" s="49">
        <v>1</v>
      </c>
      <c r="AB3" s="66" t="str">
        <f>B3</f>
        <v>Суббота, 13</v>
      </c>
    </row>
    <row r="4" spans="1:28" ht="12.75">
      <c r="A4" s="63">
        <v>2</v>
      </c>
      <c r="B4" s="67" t="str">
        <f>VLOOKUP(A4,'Tour 3'!$C$3:$O$23,5,FALSE)</f>
        <v>Канатчикова дача</v>
      </c>
      <c r="C4" s="35">
        <f aca="true" t="shared" si="2" ref="C4:C23">RANK(F4,F$1:F$65536)</f>
        <v>2</v>
      </c>
      <c r="D4" s="36">
        <f aca="true" t="shared" si="3" ref="D4:F23">I4+M4</f>
        <v>30</v>
      </c>
      <c r="E4" s="37">
        <f t="shared" si="3"/>
        <v>158</v>
      </c>
      <c r="F4" s="75">
        <f t="shared" si="3"/>
        <v>30.157809999999998</v>
      </c>
      <c r="G4" s="71" t="str">
        <f aca="true" t="shared" si="4" ref="G4:G23">B4</f>
        <v>Канатчикова дача</v>
      </c>
      <c r="H4" s="35">
        <f>VLOOKUP(A4,'Tour 3'!$C$3:$O$23,1,FALSE)</f>
        <v>2</v>
      </c>
      <c r="I4" s="36">
        <f>VLOOKUP(A4,'Tour 3'!$C$3:$O$23,2,FALSE)</f>
        <v>22</v>
      </c>
      <c r="J4" s="37">
        <f>VLOOKUP(A4,'Tour 3'!$C$3:$O$23,3,FALSE)</f>
        <v>121</v>
      </c>
      <c r="K4" s="35">
        <f>VLOOKUP(A4,'Tour 3'!$C$3:$O$23,4,FALSE)</f>
        <v>22.120829999999998</v>
      </c>
      <c r="L4" s="35">
        <f aca="true" t="shared" si="5" ref="L4:L23">RANK(O4,O$1:O$65536)</f>
        <v>2</v>
      </c>
      <c r="M4" s="36">
        <f t="shared" si="0"/>
        <v>8</v>
      </c>
      <c r="N4" s="37">
        <f t="shared" si="1"/>
        <v>37</v>
      </c>
      <c r="O4" s="37">
        <f aca="true" t="shared" si="6" ref="O4:O23">M4+(N4/1000)-$A4/100000</f>
        <v>8.036980000000002</v>
      </c>
      <c r="P4" s="50">
        <v>1</v>
      </c>
      <c r="Q4" s="51">
        <v>1</v>
      </c>
      <c r="R4" s="51">
        <v>1</v>
      </c>
      <c r="S4" s="51">
        <v>1</v>
      </c>
      <c r="T4" s="51"/>
      <c r="U4" s="51"/>
      <c r="V4" s="51"/>
      <c r="W4" s="51">
        <v>1</v>
      </c>
      <c r="X4" s="51">
        <v>1</v>
      </c>
      <c r="Y4" s="51">
        <v>1</v>
      </c>
      <c r="Z4" s="51"/>
      <c r="AA4" s="52">
        <v>1</v>
      </c>
      <c r="AB4" s="67" t="str">
        <f aca="true" t="shared" si="7" ref="AB4:AB23">B4</f>
        <v>Канатчикова дача</v>
      </c>
    </row>
    <row r="5" spans="1:28" ht="12.75">
      <c r="A5" s="64">
        <v>3</v>
      </c>
      <c r="B5" s="68" t="str">
        <f>VLOOKUP(A5,'Tour 3'!$C$3:$O$23,5,FALSE)</f>
        <v>Вестимо</v>
      </c>
      <c r="C5" s="38">
        <f t="shared" si="2"/>
        <v>3</v>
      </c>
      <c r="D5" s="39">
        <f t="shared" si="3"/>
        <v>30</v>
      </c>
      <c r="E5" s="40">
        <f t="shared" si="3"/>
        <v>142</v>
      </c>
      <c r="F5" s="76">
        <f t="shared" si="3"/>
        <v>30.14192</v>
      </c>
      <c r="G5" s="72" t="str">
        <f t="shared" si="4"/>
        <v>Вестимо</v>
      </c>
      <c r="H5" s="38">
        <f>VLOOKUP(A5,'Tour 3'!$C$3:$O$23,1,FALSE)</f>
        <v>3</v>
      </c>
      <c r="I5" s="39">
        <f>VLOOKUP(A5,'Tour 3'!$C$3:$O$23,2,FALSE)</f>
        <v>22</v>
      </c>
      <c r="J5" s="40">
        <f>VLOOKUP(A5,'Tour 3'!$C$3:$O$23,3,FALSE)</f>
        <v>106</v>
      </c>
      <c r="K5" s="38">
        <f>VLOOKUP(A5,'Tour 3'!$C$3:$O$23,4,FALSE)</f>
        <v>22.10595</v>
      </c>
      <c r="L5" s="38">
        <f t="shared" si="5"/>
        <v>3</v>
      </c>
      <c r="M5" s="39">
        <f t="shared" si="0"/>
        <v>8</v>
      </c>
      <c r="N5" s="40">
        <f t="shared" si="1"/>
        <v>36</v>
      </c>
      <c r="O5" s="40">
        <f t="shared" si="6"/>
        <v>8.035969999999999</v>
      </c>
      <c r="P5" s="53">
        <v>1</v>
      </c>
      <c r="Q5" s="54">
        <v>1</v>
      </c>
      <c r="R5" s="54">
        <v>1</v>
      </c>
      <c r="S5" s="54">
        <v>1</v>
      </c>
      <c r="T5" s="54"/>
      <c r="U5" s="54">
        <v>1</v>
      </c>
      <c r="V5" s="54"/>
      <c r="W5" s="54">
        <v>1</v>
      </c>
      <c r="X5" s="54"/>
      <c r="Y5" s="54">
        <v>1</v>
      </c>
      <c r="Z5" s="54"/>
      <c r="AA5" s="55">
        <v>1</v>
      </c>
      <c r="AB5" s="68" t="str">
        <f t="shared" si="7"/>
        <v>Вестимо</v>
      </c>
    </row>
    <row r="6" spans="1:28" ht="12.75">
      <c r="A6" s="63">
        <v>4</v>
      </c>
      <c r="B6" s="67" t="str">
        <f>VLOOKUP(A6,'Tour 3'!$C$3:$O$23,5,FALSE)</f>
        <v>Саша и медведи</v>
      </c>
      <c r="C6" s="35">
        <f t="shared" si="2"/>
        <v>4</v>
      </c>
      <c r="D6" s="36">
        <f t="shared" si="3"/>
        <v>27</v>
      </c>
      <c r="E6" s="37">
        <f t="shared" si="3"/>
        <v>133</v>
      </c>
      <c r="F6" s="75">
        <f t="shared" si="3"/>
        <v>27.13284</v>
      </c>
      <c r="G6" s="71" t="str">
        <f t="shared" si="4"/>
        <v>Саша и медведи</v>
      </c>
      <c r="H6" s="35">
        <f>VLOOKUP(A6,'Tour 3'!$C$3:$O$23,1,FALSE)</f>
        <v>4</v>
      </c>
      <c r="I6" s="36">
        <f>VLOOKUP(A6,'Tour 3'!$C$3:$O$23,2,FALSE)</f>
        <v>20</v>
      </c>
      <c r="J6" s="37">
        <f>VLOOKUP(A6,'Tour 3'!$C$3:$O$23,3,FALSE)</f>
        <v>98</v>
      </c>
      <c r="K6" s="75">
        <f>VLOOKUP(A6,'Tour 3'!$C$3:$O$23,4,FALSE)</f>
        <v>20.09788</v>
      </c>
      <c r="L6" s="35">
        <f t="shared" si="5"/>
        <v>4</v>
      </c>
      <c r="M6" s="36">
        <f t="shared" si="0"/>
        <v>7</v>
      </c>
      <c r="N6" s="37">
        <f t="shared" si="1"/>
        <v>35</v>
      </c>
      <c r="O6" s="37">
        <f t="shared" si="6"/>
        <v>7.03496</v>
      </c>
      <c r="P6" s="50"/>
      <c r="Q6" s="51"/>
      <c r="R6" s="51"/>
      <c r="S6" s="51">
        <v>1</v>
      </c>
      <c r="T6" s="51"/>
      <c r="U6" s="51">
        <v>1</v>
      </c>
      <c r="V6" s="51"/>
      <c r="W6" s="51">
        <v>1</v>
      </c>
      <c r="X6" s="51">
        <v>1</v>
      </c>
      <c r="Y6" s="51">
        <v>1</v>
      </c>
      <c r="Z6" s="51">
        <v>1</v>
      </c>
      <c r="AA6" s="52">
        <v>1</v>
      </c>
      <c r="AB6" s="67" t="str">
        <f t="shared" si="7"/>
        <v>Саша и медведи</v>
      </c>
    </row>
    <row r="7" spans="1:28" ht="12.75">
      <c r="A7" s="64">
        <v>5</v>
      </c>
      <c r="B7" s="106" t="str">
        <f>VLOOKUP(A7,'Tour 3'!$C$3:$O$23,5,FALSE)</f>
        <v>КВН</v>
      </c>
      <c r="C7" s="38">
        <f t="shared" si="2"/>
        <v>5</v>
      </c>
      <c r="D7" s="39">
        <f t="shared" si="3"/>
        <v>22</v>
      </c>
      <c r="E7" s="40">
        <f t="shared" si="3"/>
        <v>100</v>
      </c>
      <c r="F7" s="76">
        <f t="shared" si="3"/>
        <v>22.09981</v>
      </c>
      <c r="G7" s="72" t="str">
        <f t="shared" si="4"/>
        <v>КВН</v>
      </c>
      <c r="H7" s="38">
        <f>VLOOKUP(A7,'Tour 3'!$C$3:$O$23,1,FALSE)</f>
        <v>5</v>
      </c>
      <c r="I7" s="39">
        <f>VLOOKUP(A7,'Tour 3'!$C$3:$O$23,2,FALSE)</f>
        <v>18</v>
      </c>
      <c r="J7" s="40">
        <f>VLOOKUP(A7,'Tour 3'!$C$3:$O$23,3,FALSE)</f>
        <v>87</v>
      </c>
      <c r="K7" s="76">
        <f>VLOOKUP(A7,'Tour 3'!$C$3:$O$23,4,FALSE)</f>
        <v>18.08686</v>
      </c>
      <c r="L7" s="38">
        <f t="shared" si="5"/>
        <v>9</v>
      </c>
      <c r="M7" s="39">
        <f t="shared" si="0"/>
        <v>4</v>
      </c>
      <c r="N7" s="40">
        <f t="shared" si="1"/>
        <v>13</v>
      </c>
      <c r="O7" s="40">
        <f t="shared" si="6"/>
        <v>4.01295</v>
      </c>
      <c r="P7" s="53"/>
      <c r="Q7" s="54"/>
      <c r="R7" s="54"/>
      <c r="S7" s="54">
        <v>1</v>
      </c>
      <c r="T7" s="54"/>
      <c r="U7" s="54"/>
      <c r="V7" s="54"/>
      <c r="W7" s="54">
        <v>1</v>
      </c>
      <c r="X7" s="54"/>
      <c r="Y7" s="54">
        <v>1</v>
      </c>
      <c r="Z7" s="54"/>
      <c r="AA7" s="55">
        <v>1</v>
      </c>
      <c r="AB7" s="68" t="str">
        <f t="shared" si="7"/>
        <v>КВН</v>
      </c>
    </row>
    <row r="8" spans="1:28" ht="12.75">
      <c r="A8" s="63">
        <v>6</v>
      </c>
      <c r="B8" s="67" t="str">
        <f>VLOOKUP(A8,'Tour 3'!$C$3:$O$23,5,FALSE)</f>
        <v>Аст Алхор</v>
      </c>
      <c r="C8" s="35">
        <f t="shared" si="2"/>
        <v>7</v>
      </c>
      <c r="D8" s="36">
        <f t="shared" si="3"/>
        <v>20</v>
      </c>
      <c r="E8" s="37">
        <f t="shared" si="3"/>
        <v>89</v>
      </c>
      <c r="F8" s="75">
        <f t="shared" si="3"/>
        <v>20.088739999999998</v>
      </c>
      <c r="G8" s="71" t="str">
        <f t="shared" si="4"/>
        <v>Аст Алхор</v>
      </c>
      <c r="H8" s="35">
        <f>VLOOKUP(A8,'Tour 3'!$C$3:$O$23,1,FALSE)</f>
        <v>6</v>
      </c>
      <c r="I8" s="36">
        <f>VLOOKUP(A8,'Tour 3'!$C$3:$O$23,2,FALSE)</f>
        <v>15</v>
      </c>
      <c r="J8" s="37">
        <f>VLOOKUP(A8,'Tour 3'!$C$3:$O$23,3,FALSE)</f>
        <v>69</v>
      </c>
      <c r="K8" s="75">
        <f>VLOOKUP(A8,'Tour 3'!$C$3:$O$23,4,FALSE)</f>
        <v>15.0688</v>
      </c>
      <c r="L8" s="35">
        <f t="shared" si="5"/>
        <v>8</v>
      </c>
      <c r="M8" s="36">
        <f t="shared" si="0"/>
        <v>5</v>
      </c>
      <c r="N8" s="37">
        <f t="shared" si="1"/>
        <v>20</v>
      </c>
      <c r="O8" s="37">
        <f t="shared" si="6"/>
        <v>5.019939999999999</v>
      </c>
      <c r="P8" s="50">
        <v>1</v>
      </c>
      <c r="Q8" s="51"/>
      <c r="R8" s="51">
        <v>1</v>
      </c>
      <c r="S8" s="51"/>
      <c r="T8" s="51"/>
      <c r="U8" s="51"/>
      <c r="V8" s="51"/>
      <c r="W8" s="51">
        <v>1</v>
      </c>
      <c r="X8" s="51"/>
      <c r="Y8" s="51">
        <v>1</v>
      </c>
      <c r="Z8" s="51"/>
      <c r="AA8" s="52">
        <v>1</v>
      </c>
      <c r="AB8" s="67" t="str">
        <f t="shared" si="7"/>
        <v>Аст Алхор</v>
      </c>
    </row>
    <row r="9" spans="1:28" ht="12.75">
      <c r="A9" s="64">
        <v>7</v>
      </c>
      <c r="B9" s="68" t="str">
        <f>VLOOKUP(A9,'Tour 3'!$C$3:$O$23,5,FALSE)</f>
        <v>Веретено</v>
      </c>
      <c r="C9" s="38">
        <f t="shared" si="2"/>
        <v>6</v>
      </c>
      <c r="D9" s="39">
        <f t="shared" si="3"/>
        <v>21</v>
      </c>
      <c r="E9" s="40">
        <f t="shared" si="3"/>
        <v>97</v>
      </c>
      <c r="F9" s="76">
        <f t="shared" si="3"/>
        <v>21.09678</v>
      </c>
      <c r="G9" s="72" t="str">
        <f t="shared" si="4"/>
        <v>Веретено</v>
      </c>
      <c r="H9" s="38">
        <f>VLOOKUP(A9,'Tour 3'!$C$3:$O$23,1,FALSE)</f>
        <v>7</v>
      </c>
      <c r="I9" s="39">
        <f>VLOOKUP(A9,'Tour 3'!$C$3:$O$23,2,FALSE)</f>
        <v>14</v>
      </c>
      <c r="J9" s="40">
        <f>VLOOKUP(A9,'Tour 3'!$C$3:$O$23,3,FALSE)</f>
        <v>62</v>
      </c>
      <c r="K9" s="76">
        <f>VLOOKUP(A9,'Tour 3'!$C$3:$O$23,4,FALSE)</f>
        <v>14.06185</v>
      </c>
      <c r="L9" s="38">
        <f t="shared" si="5"/>
        <v>5</v>
      </c>
      <c r="M9" s="39">
        <f t="shared" si="0"/>
        <v>7</v>
      </c>
      <c r="N9" s="40">
        <f t="shared" si="1"/>
        <v>35</v>
      </c>
      <c r="O9" s="40">
        <f t="shared" si="6"/>
        <v>7.03493</v>
      </c>
      <c r="P9" s="53"/>
      <c r="Q9" s="54"/>
      <c r="R9" s="54">
        <v>1</v>
      </c>
      <c r="S9" s="54"/>
      <c r="T9" s="54"/>
      <c r="U9" s="54">
        <v>1</v>
      </c>
      <c r="V9" s="54">
        <v>1</v>
      </c>
      <c r="W9" s="54">
        <v>1</v>
      </c>
      <c r="X9" s="54">
        <v>1</v>
      </c>
      <c r="Y9" s="54">
        <v>1</v>
      </c>
      <c r="Z9" s="54"/>
      <c r="AA9" s="55">
        <v>1</v>
      </c>
      <c r="AB9" s="68" t="str">
        <f t="shared" si="7"/>
        <v>Веретено</v>
      </c>
    </row>
    <row r="10" spans="1:28" ht="12.75">
      <c r="A10" s="63">
        <v>8</v>
      </c>
      <c r="B10" s="107">
        <f>VLOOKUP(A10,'Tour 3'!$C$3:$O$23,5,FALSE)</f>
        <v>42</v>
      </c>
      <c r="C10" s="35">
        <f t="shared" si="2"/>
        <v>8</v>
      </c>
      <c r="D10" s="36">
        <f t="shared" si="3"/>
        <v>16</v>
      </c>
      <c r="E10" s="37">
        <f t="shared" si="3"/>
        <v>65</v>
      </c>
      <c r="F10" s="75">
        <f t="shared" si="3"/>
        <v>16.06469</v>
      </c>
      <c r="G10" s="71">
        <f t="shared" si="4"/>
        <v>42</v>
      </c>
      <c r="H10" s="35">
        <f>VLOOKUP(A10,'Tour 3'!$C$3:$O$23,1,FALSE)</f>
        <v>8</v>
      </c>
      <c r="I10" s="36">
        <f>VLOOKUP(A10,'Tour 3'!$C$3:$O$23,2,FALSE)</f>
        <v>11</v>
      </c>
      <c r="J10" s="37">
        <f>VLOOKUP(A10,'Tour 3'!$C$3:$O$23,3,FALSE)</f>
        <v>44</v>
      </c>
      <c r="K10" s="75">
        <f>VLOOKUP(A10,'Tour 3'!$C$3:$O$23,4,FALSE)</f>
        <v>11.04377</v>
      </c>
      <c r="L10" s="35">
        <f t="shared" si="5"/>
        <v>7</v>
      </c>
      <c r="M10" s="36">
        <f t="shared" si="0"/>
        <v>5</v>
      </c>
      <c r="N10" s="37">
        <f t="shared" si="1"/>
        <v>21</v>
      </c>
      <c r="O10" s="37">
        <f t="shared" si="6"/>
        <v>5.02092</v>
      </c>
      <c r="P10" s="50"/>
      <c r="Q10" s="51">
        <v>1</v>
      </c>
      <c r="R10" s="51">
        <v>1</v>
      </c>
      <c r="S10" s="51">
        <v>1</v>
      </c>
      <c r="T10" s="51"/>
      <c r="U10" s="51">
        <v>1</v>
      </c>
      <c r="V10" s="51"/>
      <c r="W10" s="51"/>
      <c r="X10" s="51"/>
      <c r="Y10" s="51"/>
      <c r="Z10" s="51"/>
      <c r="AA10" s="52">
        <v>1</v>
      </c>
      <c r="AB10" s="67">
        <f t="shared" si="7"/>
        <v>42</v>
      </c>
    </row>
    <row r="11" spans="1:28" ht="12.75">
      <c r="A11" s="64">
        <v>9</v>
      </c>
      <c r="B11" s="68" t="str">
        <f>VLOOKUP(A11,'Tour 3'!$C$3:$O$23,5,FALSE)</f>
        <v>Абзац</v>
      </c>
      <c r="C11" s="38">
        <f t="shared" si="2"/>
        <v>9</v>
      </c>
      <c r="D11" s="39">
        <f t="shared" si="3"/>
        <v>14</v>
      </c>
      <c r="E11" s="40">
        <f t="shared" si="3"/>
        <v>61</v>
      </c>
      <c r="F11" s="76">
        <f t="shared" si="3"/>
        <v>14.060649999999999</v>
      </c>
      <c r="G11" s="72" t="str">
        <f t="shared" si="4"/>
        <v>Абзац</v>
      </c>
      <c r="H11" s="38">
        <f>VLOOKUP(A11,'Tour 3'!$C$3:$O$23,1,FALSE)</f>
        <v>9</v>
      </c>
      <c r="I11" s="39">
        <f>VLOOKUP(A11,'Tour 3'!$C$3:$O$23,2,FALSE)</f>
        <v>9</v>
      </c>
      <c r="J11" s="40">
        <f>VLOOKUP(A11,'Tour 3'!$C$3:$O$23,3,FALSE)</f>
        <v>39</v>
      </c>
      <c r="K11" s="76">
        <f>VLOOKUP(A11,'Tour 3'!$C$3:$O$23,4,FALSE)</f>
        <v>9.038739999999999</v>
      </c>
      <c r="L11" s="38">
        <f t="shared" si="5"/>
        <v>6</v>
      </c>
      <c r="M11" s="39">
        <f t="shared" si="0"/>
        <v>5</v>
      </c>
      <c r="N11" s="40">
        <f t="shared" si="1"/>
        <v>22</v>
      </c>
      <c r="O11" s="40">
        <f t="shared" si="6"/>
        <v>5.02191</v>
      </c>
      <c r="P11" s="53">
        <v>1</v>
      </c>
      <c r="Q11" s="54">
        <v>1</v>
      </c>
      <c r="R11" s="54">
        <v>1</v>
      </c>
      <c r="S11" s="54">
        <v>1</v>
      </c>
      <c r="T11" s="54"/>
      <c r="U11" s="54"/>
      <c r="V11" s="54"/>
      <c r="W11" s="54"/>
      <c r="X11" s="54"/>
      <c r="Y11" s="54"/>
      <c r="Z11" s="54"/>
      <c r="AA11" s="55">
        <v>1</v>
      </c>
      <c r="AB11" s="68" t="str">
        <f t="shared" si="7"/>
        <v>Абзац</v>
      </c>
    </row>
    <row r="12" spans="1:28" ht="12.75">
      <c r="A12" s="63">
        <v>10</v>
      </c>
      <c r="B12" s="67" t="str">
        <f>VLOOKUP(A12,'Tour 3'!$C$3:$O$23,5,FALSE)</f>
        <v>Полбеды</v>
      </c>
      <c r="C12" s="35">
        <f t="shared" si="2"/>
        <v>10</v>
      </c>
      <c r="D12" s="36">
        <f t="shared" si="3"/>
        <v>7</v>
      </c>
      <c r="E12" s="37">
        <f t="shared" si="3"/>
        <v>26</v>
      </c>
      <c r="F12" s="75">
        <f t="shared" si="3"/>
        <v>7.0256799999999995</v>
      </c>
      <c r="G12" s="71" t="str">
        <f t="shared" si="4"/>
        <v>Полбеды</v>
      </c>
      <c r="H12" s="35">
        <f>VLOOKUP(A12,'Tour 3'!$C$3:$O$23,1,FALSE)</f>
        <v>10</v>
      </c>
      <c r="I12" s="36">
        <f>VLOOKUP(A12,'Tour 3'!$C$3:$O$23,2,FALSE)</f>
        <v>6</v>
      </c>
      <c r="J12" s="37">
        <f>VLOOKUP(A12,'Tour 3'!$C$3:$O$23,3,FALSE)</f>
        <v>25</v>
      </c>
      <c r="K12" s="75">
        <f>VLOOKUP(A12,'Tour 3'!$C$3:$O$23,4,FALSE)</f>
        <v>6.02478</v>
      </c>
      <c r="L12" s="35">
        <f t="shared" si="5"/>
        <v>10</v>
      </c>
      <c r="M12" s="36">
        <f t="shared" si="0"/>
        <v>1</v>
      </c>
      <c r="N12" s="37">
        <f t="shared" si="1"/>
        <v>1</v>
      </c>
      <c r="O12" s="37">
        <f t="shared" si="6"/>
        <v>1.0009</v>
      </c>
      <c r="P12" s="50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>
        <v>1</v>
      </c>
      <c r="AB12" s="67" t="str">
        <f t="shared" si="7"/>
        <v>Полбеды</v>
      </c>
    </row>
    <row r="13" spans="1:28" ht="30" customHeight="1">
      <c r="A13" s="64">
        <v>11</v>
      </c>
      <c r="B13" s="68">
        <f>VLOOKUP(A13,'Tour 3'!$C$3:$O$23,5,FALSE)</f>
        <v>0</v>
      </c>
      <c r="C13" s="38">
        <f t="shared" si="2"/>
        <v>11</v>
      </c>
      <c r="D13" s="39">
        <f t="shared" si="3"/>
        <v>0</v>
      </c>
      <c r="E13" s="40">
        <f t="shared" si="3"/>
        <v>0</v>
      </c>
      <c r="F13" s="76">
        <f t="shared" si="3"/>
        <v>-0.00044</v>
      </c>
      <c r="G13" s="72">
        <f t="shared" si="4"/>
        <v>0</v>
      </c>
      <c r="H13" s="38">
        <f>VLOOKUP(A13,'Tour 3'!$C$3:$O$23,1,FALSE)</f>
        <v>11</v>
      </c>
      <c r="I13" s="39">
        <f>VLOOKUP(A13,'Tour 3'!$C$3:$O$23,2,FALSE)</f>
        <v>0</v>
      </c>
      <c r="J13" s="40">
        <f>VLOOKUP(A13,'Tour 3'!$C$3:$O$23,3,FALSE)</f>
        <v>0</v>
      </c>
      <c r="K13" s="76">
        <f>VLOOKUP(A13,'Tour 3'!$C$3:$O$23,4,FALSE)</f>
        <v>-0.00033</v>
      </c>
      <c r="L13" s="38">
        <f t="shared" si="5"/>
        <v>11</v>
      </c>
      <c r="M13" s="39">
        <f t="shared" si="0"/>
        <v>0</v>
      </c>
      <c r="N13" s="40">
        <f t="shared" si="1"/>
        <v>0</v>
      </c>
      <c r="O13" s="40">
        <f t="shared" si="6"/>
        <v>-0.00011</v>
      </c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68">
        <f t="shared" si="7"/>
        <v>0</v>
      </c>
    </row>
    <row r="14" spans="1:28" ht="12.75">
      <c r="A14" s="63">
        <v>12</v>
      </c>
      <c r="B14" s="67">
        <f>VLOOKUP(A14,'Tour 3'!$C$3:$O$23,5,FALSE)</f>
        <v>0</v>
      </c>
      <c r="C14" s="35">
        <f t="shared" si="2"/>
        <v>12</v>
      </c>
      <c r="D14" s="36">
        <f t="shared" si="3"/>
        <v>0</v>
      </c>
      <c r="E14" s="37">
        <f t="shared" si="3"/>
        <v>0</v>
      </c>
      <c r="F14" s="75">
        <f t="shared" si="3"/>
        <v>-0.00048</v>
      </c>
      <c r="G14" s="71">
        <f t="shared" si="4"/>
        <v>0</v>
      </c>
      <c r="H14" s="35">
        <f>VLOOKUP(A14,'Tour 3'!$C$3:$O$23,1,FALSE)</f>
        <v>12</v>
      </c>
      <c r="I14" s="36">
        <f>VLOOKUP(A14,'Tour 3'!$C$3:$O$23,2,FALSE)</f>
        <v>0</v>
      </c>
      <c r="J14" s="37">
        <f>VLOOKUP(A14,'Tour 3'!$C$3:$O$23,3,FALSE)</f>
        <v>0</v>
      </c>
      <c r="K14" s="75">
        <f>VLOOKUP(A14,'Tour 3'!$C$3:$O$23,4,FALSE)</f>
        <v>-0.00036</v>
      </c>
      <c r="L14" s="35">
        <f t="shared" si="5"/>
        <v>12</v>
      </c>
      <c r="M14" s="36">
        <f t="shared" si="0"/>
        <v>0</v>
      </c>
      <c r="N14" s="37">
        <f t="shared" si="1"/>
        <v>0</v>
      </c>
      <c r="O14" s="37">
        <f t="shared" si="6"/>
        <v>-0.00012</v>
      </c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67">
        <f t="shared" si="7"/>
        <v>0</v>
      </c>
    </row>
    <row r="15" spans="1:28" ht="12.75">
      <c r="A15" s="64">
        <v>13</v>
      </c>
      <c r="B15" s="68">
        <f>VLOOKUP(A15,'Tour 3'!$C$3:$O$23,5,FALSE)</f>
        <v>0</v>
      </c>
      <c r="C15" s="38">
        <f t="shared" si="2"/>
        <v>13</v>
      </c>
      <c r="D15" s="39">
        <f t="shared" si="3"/>
        <v>0</v>
      </c>
      <c r="E15" s="40">
        <f t="shared" si="3"/>
        <v>0</v>
      </c>
      <c r="F15" s="76">
        <f t="shared" si="3"/>
        <v>-0.00052</v>
      </c>
      <c r="G15" s="72">
        <f t="shared" si="4"/>
        <v>0</v>
      </c>
      <c r="H15" s="38">
        <f>VLOOKUP(A15,'Tour 3'!$C$3:$O$23,1,FALSE)</f>
        <v>13</v>
      </c>
      <c r="I15" s="39">
        <f>VLOOKUP(A15,'Tour 3'!$C$3:$O$23,2,FALSE)</f>
        <v>0</v>
      </c>
      <c r="J15" s="40">
        <f>VLOOKUP(A15,'Tour 3'!$C$3:$O$23,3,FALSE)</f>
        <v>0</v>
      </c>
      <c r="K15" s="76">
        <f>VLOOKUP(A15,'Tour 3'!$C$3:$O$23,4,FALSE)</f>
        <v>-0.00038999999999999994</v>
      </c>
      <c r="L15" s="38">
        <f t="shared" si="5"/>
        <v>13</v>
      </c>
      <c r="M15" s="39">
        <f t="shared" si="0"/>
        <v>0</v>
      </c>
      <c r="N15" s="40">
        <f t="shared" si="1"/>
        <v>0</v>
      </c>
      <c r="O15" s="40">
        <f t="shared" si="6"/>
        <v>-0.00013</v>
      </c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68">
        <f t="shared" si="7"/>
        <v>0</v>
      </c>
    </row>
    <row r="16" spans="1:28" ht="12.75">
      <c r="A16" s="63">
        <v>14</v>
      </c>
      <c r="B16" s="67">
        <f>VLOOKUP(A16,'Tour 3'!$C$3:$O$23,5,FALSE)</f>
        <v>0</v>
      </c>
      <c r="C16" s="35">
        <f t="shared" si="2"/>
        <v>14</v>
      </c>
      <c r="D16" s="36">
        <f t="shared" si="3"/>
        <v>0</v>
      </c>
      <c r="E16" s="37">
        <f t="shared" si="3"/>
        <v>0</v>
      </c>
      <c r="F16" s="75">
        <f t="shared" si="3"/>
        <v>-0.00056</v>
      </c>
      <c r="G16" s="71">
        <f t="shared" si="4"/>
        <v>0</v>
      </c>
      <c r="H16" s="35">
        <f>VLOOKUP(A16,'Tour 3'!$C$3:$O$23,1,FALSE)</f>
        <v>14</v>
      </c>
      <c r="I16" s="36">
        <f>VLOOKUP(A16,'Tour 3'!$C$3:$O$23,2,FALSE)</f>
        <v>0</v>
      </c>
      <c r="J16" s="37">
        <f>VLOOKUP(A16,'Tour 3'!$C$3:$O$23,3,FALSE)</f>
        <v>0</v>
      </c>
      <c r="K16" s="75">
        <f>VLOOKUP(A16,'Tour 3'!$C$3:$O$23,4,FALSE)</f>
        <v>-0.00041999999999999996</v>
      </c>
      <c r="L16" s="35">
        <f t="shared" si="5"/>
        <v>14</v>
      </c>
      <c r="M16" s="36">
        <f t="shared" si="0"/>
        <v>0</v>
      </c>
      <c r="N16" s="37">
        <f t="shared" si="1"/>
        <v>0</v>
      </c>
      <c r="O16" s="37">
        <f t="shared" si="6"/>
        <v>-0.00014</v>
      </c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67">
        <f t="shared" si="7"/>
        <v>0</v>
      </c>
    </row>
    <row r="17" spans="1:28" ht="12.75">
      <c r="A17" s="64">
        <v>15</v>
      </c>
      <c r="B17" s="68">
        <f>VLOOKUP(A17,'Tour 3'!$C$3:$O$23,5,FALSE)</f>
        <v>0</v>
      </c>
      <c r="C17" s="38">
        <f t="shared" si="2"/>
        <v>15</v>
      </c>
      <c r="D17" s="39">
        <f t="shared" si="3"/>
        <v>0</v>
      </c>
      <c r="E17" s="40">
        <f t="shared" si="3"/>
        <v>0</v>
      </c>
      <c r="F17" s="76">
        <f t="shared" si="3"/>
        <v>-0.0006</v>
      </c>
      <c r="G17" s="72">
        <f t="shared" si="4"/>
        <v>0</v>
      </c>
      <c r="H17" s="38">
        <f>VLOOKUP(A17,'Tour 3'!$C$3:$O$23,1,FALSE)</f>
        <v>15</v>
      </c>
      <c r="I17" s="39">
        <f>VLOOKUP(A17,'Tour 3'!$C$3:$O$23,2,FALSE)</f>
        <v>0</v>
      </c>
      <c r="J17" s="40">
        <f>VLOOKUP(A17,'Tour 3'!$C$3:$O$23,3,FALSE)</f>
        <v>0</v>
      </c>
      <c r="K17" s="76">
        <f>VLOOKUP(A17,'Tour 3'!$C$3:$O$23,4,FALSE)</f>
        <v>-0.00045</v>
      </c>
      <c r="L17" s="38">
        <f t="shared" si="5"/>
        <v>15</v>
      </c>
      <c r="M17" s="39">
        <f t="shared" si="0"/>
        <v>0</v>
      </c>
      <c r="N17" s="40">
        <f t="shared" si="1"/>
        <v>0</v>
      </c>
      <c r="O17" s="40">
        <f t="shared" si="6"/>
        <v>-0.00015</v>
      </c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68">
        <f t="shared" si="7"/>
        <v>0</v>
      </c>
    </row>
    <row r="18" spans="1:28" ht="12.75">
      <c r="A18" s="63">
        <v>16</v>
      </c>
      <c r="B18" s="67">
        <f>VLOOKUP(A18,'Tour 3'!$C$3:$O$23,5,FALSE)</f>
        <v>0</v>
      </c>
      <c r="C18" s="35">
        <f t="shared" si="2"/>
        <v>16</v>
      </c>
      <c r="D18" s="36">
        <f t="shared" si="3"/>
        <v>0</v>
      </c>
      <c r="E18" s="37">
        <f t="shared" si="3"/>
        <v>0</v>
      </c>
      <c r="F18" s="75">
        <f t="shared" si="3"/>
        <v>-0.00064</v>
      </c>
      <c r="G18" s="71">
        <f t="shared" si="4"/>
        <v>0</v>
      </c>
      <c r="H18" s="35">
        <f>VLOOKUP(A18,'Tour 3'!$C$3:$O$23,1,FALSE)</f>
        <v>16</v>
      </c>
      <c r="I18" s="36">
        <f>VLOOKUP(A18,'Tour 3'!$C$3:$O$23,2,FALSE)</f>
        <v>0</v>
      </c>
      <c r="J18" s="37">
        <f>VLOOKUP(A18,'Tour 3'!$C$3:$O$23,3,FALSE)</f>
        <v>0</v>
      </c>
      <c r="K18" s="75">
        <f>VLOOKUP(A18,'Tour 3'!$C$3:$O$23,4,FALSE)</f>
        <v>-0.00048000000000000007</v>
      </c>
      <c r="L18" s="35">
        <f t="shared" si="5"/>
        <v>16</v>
      </c>
      <c r="M18" s="36">
        <f t="shared" si="0"/>
        <v>0</v>
      </c>
      <c r="N18" s="37">
        <f t="shared" si="1"/>
        <v>0</v>
      </c>
      <c r="O18" s="37">
        <f t="shared" si="6"/>
        <v>-0.00016</v>
      </c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67">
        <f t="shared" si="7"/>
        <v>0</v>
      </c>
    </row>
    <row r="19" spans="1:28" ht="12.75">
      <c r="A19" s="64">
        <v>17</v>
      </c>
      <c r="B19" s="68">
        <f>VLOOKUP(A19,'Tour 3'!$C$3:$O$23,5,FALSE)</f>
        <v>0</v>
      </c>
      <c r="C19" s="38">
        <f t="shared" si="2"/>
        <v>17</v>
      </c>
      <c r="D19" s="39">
        <f t="shared" si="3"/>
        <v>0</v>
      </c>
      <c r="E19" s="40">
        <f t="shared" si="3"/>
        <v>0</v>
      </c>
      <c r="F19" s="76">
        <f t="shared" si="3"/>
        <v>-0.00068</v>
      </c>
      <c r="G19" s="72">
        <f t="shared" si="4"/>
        <v>0</v>
      </c>
      <c r="H19" s="38">
        <f>VLOOKUP(A19,'Tour 3'!$C$3:$O$23,1,FALSE)</f>
        <v>17</v>
      </c>
      <c r="I19" s="39">
        <f>VLOOKUP(A19,'Tour 3'!$C$3:$O$23,2,FALSE)</f>
        <v>0</v>
      </c>
      <c r="J19" s="40">
        <f>VLOOKUP(A19,'Tour 3'!$C$3:$O$23,3,FALSE)</f>
        <v>0</v>
      </c>
      <c r="K19" s="76">
        <f>VLOOKUP(A19,'Tour 3'!$C$3:$O$23,4,FALSE)</f>
        <v>-0.00051</v>
      </c>
      <c r="L19" s="38">
        <f t="shared" si="5"/>
        <v>17</v>
      </c>
      <c r="M19" s="39">
        <f t="shared" si="0"/>
        <v>0</v>
      </c>
      <c r="N19" s="40">
        <f t="shared" si="1"/>
        <v>0</v>
      </c>
      <c r="O19" s="40">
        <f t="shared" si="6"/>
        <v>-0.00017</v>
      </c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68">
        <f t="shared" si="7"/>
        <v>0</v>
      </c>
    </row>
    <row r="20" spans="1:28" ht="12.75">
      <c r="A20" s="63">
        <v>18</v>
      </c>
      <c r="B20" s="67">
        <f>VLOOKUP(A20,'Tour 3'!$C$3:$O$23,5,FALSE)</f>
        <v>0</v>
      </c>
      <c r="C20" s="35">
        <f t="shared" si="2"/>
        <v>18</v>
      </c>
      <c r="D20" s="36">
        <f t="shared" si="3"/>
        <v>0</v>
      </c>
      <c r="E20" s="37">
        <f t="shared" si="3"/>
        <v>0</v>
      </c>
      <c r="F20" s="75">
        <f t="shared" si="3"/>
        <v>-0.00072</v>
      </c>
      <c r="G20" s="71">
        <f t="shared" si="4"/>
        <v>0</v>
      </c>
      <c r="H20" s="35">
        <f>VLOOKUP(A20,'Tour 3'!$C$3:$O$23,1,FALSE)</f>
        <v>18</v>
      </c>
      <c r="I20" s="36">
        <f>VLOOKUP(A20,'Tour 3'!$C$3:$O$23,2,FALSE)</f>
        <v>0</v>
      </c>
      <c r="J20" s="37">
        <f>VLOOKUP(A20,'Tour 3'!$C$3:$O$23,3,FALSE)</f>
        <v>0</v>
      </c>
      <c r="K20" s="75">
        <f>VLOOKUP(A20,'Tour 3'!$C$3:$O$23,4,FALSE)</f>
        <v>-0.00054</v>
      </c>
      <c r="L20" s="35">
        <f t="shared" si="5"/>
        <v>18</v>
      </c>
      <c r="M20" s="36">
        <f t="shared" si="0"/>
        <v>0</v>
      </c>
      <c r="N20" s="37">
        <f t="shared" si="1"/>
        <v>0</v>
      </c>
      <c r="O20" s="37">
        <f t="shared" si="6"/>
        <v>-0.00018</v>
      </c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67">
        <f t="shared" si="7"/>
        <v>0</v>
      </c>
    </row>
    <row r="21" spans="1:28" ht="12.75">
      <c r="A21" s="64">
        <v>19</v>
      </c>
      <c r="B21" s="68">
        <f>VLOOKUP(A21,'Tour 3'!$C$3:$O$23,5,FALSE)</f>
        <v>0</v>
      </c>
      <c r="C21" s="38">
        <f t="shared" si="2"/>
        <v>19</v>
      </c>
      <c r="D21" s="39">
        <f t="shared" si="3"/>
        <v>0</v>
      </c>
      <c r="E21" s="40">
        <f t="shared" si="3"/>
        <v>0</v>
      </c>
      <c r="F21" s="76">
        <f t="shared" si="3"/>
        <v>-0.00076</v>
      </c>
      <c r="G21" s="72">
        <f t="shared" si="4"/>
        <v>0</v>
      </c>
      <c r="H21" s="38">
        <f>VLOOKUP(A21,'Tour 3'!$C$3:$O$23,1,FALSE)</f>
        <v>19</v>
      </c>
      <c r="I21" s="39">
        <f>VLOOKUP(A21,'Tour 3'!$C$3:$O$23,2,FALSE)</f>
        <v>0</v>
      </c>
      <c r="J21" s="40">
        <f>VLOOKUP(A21,'Tour 3'!$C$3:$O$23,3,FALSE)</f>
        <v>0</v>
      </c>
      <c r="K21" s="76">
        <f>VLOOKUP(A21,'Tour 3'!$C$3:$O$23,4,FALSE)</f>
        <v>-0.00057</v>
      </c>
      <c r="L21" s="38">
        <f t="shared" si="5"/>
        <v>19</v>
      </c>
      <c r="M21" s="39">
        <f t="shared" si="0"/>
        <v>0</v>
      </c>
      <c r="N21" s="40">
        <f t="shared" si="1"/>
        <v>0</v>
      </c>
      <c r="O21" s="40">
        <f t="shared" si="6"/>
        <v>-0.00019</v>
      </c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68">
        <f t="shared" si="7"/>
        <v>0</v>
      </c>
    </row>
    <row r="22" spans="1:28" ht="12.75">
      <c r="A22" s="63">
        <v>20</v>
      </c>
      <c r="B22" s="67">
        <f>VLOOKUP(A22,'Tour 3'!$C$3:$O$23,5,FALSE)</f>
        <v>0</v>
      </c>
      <c r="C22" s="35">
        <f t="shared" si="2"/>
        <v>20</v>
      </c>
      <c r="D22" s="36">
        <f t="shared" si="3"/>
        <v>0</v>
      </c>
      <c r="E22" s="37">
        <f t="shared" si="3"/>
        <v>0</v>
      </c>
      <c r="F22" s="75">
        <f t="shared" si="3"/>
        <v>-0.0008</v>
      </c>
      <c r="G22" s="71">
        <f t="shared" si="4"/>
        <v>0</v>
      </c>
      <c r="H22" s="35">
        <f>VLOOKUP(A22,'Tour 3'!$C$3:$O$23,1,FALSE)</f>
        <v>20</v>
      </c>
      <c r="I22" s="36">
        <f>VLOOKUP(A22,'Tour 3'!$C$3:$O$23,2,FALSE)</f>
        <v>0</v>
      </c>
      <c r="J22" s="37">
        <f>VLOOKUP(A22,'Tour 3'!$C$3:$O$23,3,FALSE)</f>
        <v>0</v>
      </c>
      <c r="K22" s="75">
        <f>VLOOKUP(A22,'Tour 3'!$C$3:$O$23,4,FALSE)</f>
        <v>-0.0006000000000000001</v>
      </c>
      <c r="L22" s="35">
        <f t="shared" si="5"/>
        <v>20</v>
      </c>
      <c r="M22" s="36">
        <f t="shared" si="0"/>
        <v>0</v>
      </c>
      <c r="N22" s="37">
        <f t="shared" si="1"/>
        <v>0</v>
      </c>
      <c r="O22" s="37">
        <f t="shared" si="6"/>
        <v>-0.0002</v>
      </c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67">
        <f t="shared" si="7"/>
        <v>0</v>
      </c>
    </row>
    <row r="23" spans="1:28" ht="13.5" thickBot="1">
      <c r="A23" s="65">
        <v>21</v>
      </c>
      <c r="B23" s="69">
        <f>VLOOKUP(A23,'Tour 3'!$C$3:$O$23,5,FALSE)</f>
        <v>0</v>
      </c>
      <c r="C23" s="41">
        <f t="shared" si="2"/>
        <v>21</v>
      </c>
      <c r="D23" s="42">
        <f t="shared" si="3"/>
        <v>0</v>
      </c>
      <c r="E23" s="43">
        <f t="shared" si="3"/>
        <v>0</v>
      </c>
      <c r="F23" s="77">
        <f t="shared" si="3"/>
        <v>-0.00084</v>
      </c>
      <c r="G23" s="73">
        <f t="shared" si="4"/>
        <v>0</v>
      </c>
      <c r="H23" s="41">
        <f>VLOOKUP(A23,'Tour 3'!$C$3:$O$23,1,FALSE)</f>
        <v>21</v>
      </c>
      <c r="I23" s="42">
        <f>VLOOKUP(A23,'Tour 3'!$C$3:$O$23,2,FALSE)</f>
        <v>0</v>
      </c>
      <c r="J23" s="43">
        <f>VLOOKUP(A23,'Tour 3'!$C$3:$O$23,3,FALSE)</f>
        <v>0</v>
      </c>
      <c r="K23" s="77">
        <f>VLOOKUP(A23,'Tour 3'!$C$3:$O$23,4,FALSE)</f>
        <v>-0.00063</v>
      </c>
      <c r="L23" s="41">
        <f t="shared" si="5"/>
        <v>21</v>
      </c>
      <c r="M23" s="42">
        <f t="shared" si="0"/>
        <v>0</v>
      </c>
      <c r="N23" s="43">
        <f t="shared" si="1"/>
        <v>0</v>
      </c>
      <c r="O23" s="43">
        <f t="shared" si="6"/>
        <v>-0.00021</v>
      </c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69">
        <f t="shared" si="7"/>
        <v>0</v>
      </c>
    </row>
    <row r="24" spans="2:27" ht="13.5" thickBot="1">
      <c r="B24" s="1"/>
      <c r="C24" s="1"/>
      <c r="D24" s="12"/>
      <c r="E24" s="12"/>
      <c r="F24" s="12"/>
      <c r="G24" s="12"/>
      <c r="H24" s="12"/>
      <c r="I24" s="12"/>
      <c r="J24" s="12"/>
      <c r="K24" s="12"/>
      <c r="O24" s="3" t="s">
        <v>7</v>
      </c>
      <c r="P24" s="59">
        <f>Main!$A$2-SUM(P3:P23)+1</f>
        <v>7</v>
      </c>
      <c r="Q24" s="60">
        <f>Main!$A$2-SUM(Q3:Q23)+1</f>
        <v>6</v>
      </c>
      <c r="R24" s="60">
        <f>Main!$A$2-SUM(R3:R23)+1</f>
        <v>4</v>
      </c>
      <c r="S24" s="60">
        <f>Main!$A$2-SUM(S3:S23)+1</f>
        <v>4</v>
      </c>
      <c r="T24" s="60">
        <f>Main!$A$2-SUM(T3:T23)+1</f>
        <v>10</v>
      </c>
      <c r="U24" s="60">
        <f>Main!$A$2-SUM(U3:U23)+1</f>
        <v>6</v>
      </c>
      <c r="V24" s="60">
        <f>Main!$A$2-SUM(V3:V23)+1</f>
        <v>9</v>
      </c>
      <c r="W24" s="60">
        <f>Main!$A$2-SUM(W3:W23)+1</f>
        <v>4</v>
      </c>
      <c r="X24" s="60">
        <f>Main!$A$2-SUM(X3:X23)+1</f>
        <v>7</v>
      </c>
      <c r="Y24" s="60">
        <f>Main!$A$2-SUM(Y3:Y23)+1</f>
        <v>4</v>
      </c>
      <c r="Z24" s="60">
        <f>Main!$A$2-SUM(Z3:Z23)+1</f>
        <v>9</v>
      </c>
      <c r="AA24" s="61">
        <f>Main!$A$2-SUM(AA3:AA23)+1</f>
        <v>1</v>
      </c>
    </row>
    <row r="25" spans="2:11" ht="12.75">
      <c r="B25" s="1"/>
      <c r="C25" s="1"/>
      <c r="D25" s="12"/>
      <c r="E25" s="12"/>
      <c r="F25" s="12"/>
      <c r="G25" s="12"/>
      <c r="H25" s="12"/>
      <c r="I25" s="12"/>
      <c r="J25" s="12"/>
      <c r="K25" s="12"/>
    </row>
  </sheetData>
  <mergeCells count="4">
    <mergeCell ref="C1:F1"/>
    <mergeCell ref="H1:K1"/>
    <mergeCell ref="L1:O1"/>
    <mergeCell ref="P1:AA1"/>
  </mergeCells>
  <conditionalFormatting sqref="B3:E23 H3:J23 K3:K5 L3:N23">
    <cfRule type="expression" priority="1" dxfId="0" stopIfTrue="1">
      <formula>$C3=1</formula>
    </cfRule>
    <cfRule type="expression" priority="2" dxfId="1" stopIfTrue="1">
      <formula>$C3=2</formula>
    </cfRule>
    <cfRule type="expression" priority="3" dxfId="2" stopIfTrue="1">
      <formula>$C3=3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L11" sqref="L11"/>
    </sheetView>
  </sheetViews>
  <sheetFormatPr defaultColWidth="9.140625" defaultRowHeight="12.75"/>
  <cols>
    <col min="2" max="2" width="36.57421875" style="0" customWidth="1"/>
    <col min="3" max="3" width="6.57421875" style="0" hidden="1" customWidth="1"/>
  </cols>
  <sheetData>
    <row r="1" ht="20.25">
      <c r="A1" s="19" t="s">
        <v>18</v>
      </c>
    </row>
    <row r="2" ht="13.5" thickBot="1"/>
    <row r="3" spans="1:5" ht="13.5" thickBot="1">
      <c r="A3" s="85" t="s">
        <v>4</v>
      </c>
      <c r="B3" s="86" t="s">
        <v>0</v>
      </c>
      <c r="C3" s="86"/>
      <c r="D3" s="86" t="s">
        <v>3</v>
      </c>
      <c r="E3" s="87" t="s">
        <v>21</v>
      </c>
    </row>
    <row r="4" spans="1:5" ht="15">
      <c r="A4" s="88">
        <v>1</v>
      </c>
      <c r="B4" s="89" t="str">
        <f>VLOOKUP(A4,'Tour 4'!$C$3:$O$23,5,FALSE)</f>
        <v>Суббота, 13</v>
      </c>
      <c r="C4" s="90">
        <f>VLOOKUP(A4,'Tour 3'!$C$3:$O$23,1,FALSE)</f>
        <v>1</v>
      </c>
      <c r="D4" s="91">
        <f>VLOOKUP(A4,'Tour 4'!$C$3:$O$23,2,FALSE)</f>
        <v>34</v>
      </c>
      <c r="E4" s="92">
        <f>VLOOKUP(A4,'Tour 4'!$C$3:$O$23,3,FALSE)</f>
        <v>193</v>
      </c>
    </row>
    <row r="5" spans="1:12" ht="15">
      <c r="A5" s="93">
        <v>2</v>
      </c>
      <c r="B5" s="94" t="str">
        <f>VLOOKUP(A5,'Tour 4'!$C$3:$O$23,5,FALSE)</f>
        <v>Канатчикова дача</v>
      </c>
      <c r="C5" s="95">
        <f>VLOOKUP(A5,'Tour 3'!$C$3:$O$23,1,FALSE)</f>
        <v>2</v>
      </c>
      <c r="D5" s="96">
        <f>VLOOKUP(A5,'Tour 4'!$C$3:$O$23,2,FALSE)</f>
        <v>30</v>
      </c>
      <c r="E5" s="97">
        <f>VLOOKUP(A5,'Tour 4'!$C$3:$O$23,3,FALSE)</f>
        <v>158</v>
      </c>
      <c r="F5" s="122" t="s">
        <v>47</v>
      </c>
      <c r="G5" s="123"/>
      <c r="H5" s="123"/>
      <c r="I5" s="123"/>
      <c r="J5" s="123"/>
      <c r="K5" s="123"/>
      <c r="L5" s="123"/>
    </row>
    <row r="6" spans="1:12" ht="15">
      <c r="A6" s="98">
        <v>3</v>
      </c>
      <c r="B6" s="99" t="str">
        <f>VLOOKUP(A6,'Tour 4'!$C$3:$O$23,5,FALSE)</f>
        <v>Вестимо</v>
      </c>
      <c r="C6" s="100">
        <f>VLOOKUP(A6,'Tour 3'!$C$3:$O$23,1,FALSE)</f>
        <v>3</v>
      </c>
      <c r="D6" s="101">
        <f>VLOOKUP(A6,'Tour 4'!$C$3:$O$23,2,FALSE)</f>
        <v>30</v>
      </c>
      <c r="E6" s="102">
        <f>VLOOKUP(A6,'Tour 4'!$C$3:$O$23,3,FALSE)</f>
        <v>142</v>
      </c>
      <c r="F6" s="122"/>
      <c r="G6" s="123"/>
      <c r="H6" s="123"/>
      <c r="I6" s="123"/>
      <c r="J6" s="123"/>
      <c r="K6" s="123"/>
      <c r="L6" s="123"/>
    </row>
    <row r="7" spans="1:5" ht="15">
      <c r="A7" s="63">
        <v>4</v>
      </c>
      <c r="B7" s="67" t="str">
        <f>VLOOKUP(A7,'Tour 4'!$C$3:$O$23,5,FALSE)</f>
        <v>Саша и медведи</v>
      </c>
      <c r="C7" s="30">
        <f>VLOOKUP(A7,'Tour 3'!$C$3:$O$23,1,FALSE)</f>
        <v>4</v>
      </c>
      <c r="D7" s="82">
        <f>VLOOKUP(A7,'Tour 4'!$C$3:$O$23,2,FALSE)</f>
        <v>27</v>
      </c>
      <c r="E7" s="79">
        <f>VLOOKUP(A7,'Tour 4'!$C$3:$O$23,3,FALSE)</f>
        <v>133</v>
      </c>
    </row>
    <row r="8" spans="1:5" ht="15">
      <c r="A8" s="64">
        <v>5</v>
      </c>
      <c r="B8" s="68" t="str">
        <f>VLOOKUP(A8,'Tour 4'!$C$3:$O$23,5,FALSE)</f>
        <v>КВН</v>
      </c>
      <c r="C8" s="30">
        <f>VLOOKUP(A8,'Tour 3'!$C$3:$O$23,1,FALSE)</f>
        <v>5</v>
      </c>
      <c r="D8" s="83">
        <f>VLOOKUP(A8,'Tour 4'!$C$3:$O$23,2,FALSE)</f>
        <v>22</v>
      </c>
      <c r="E8" s="80">
        <f>VLOOKUP(A8,'Tour 4'!$C$3:$O$23,3,FALSE)</f>
        <v>100</v>
      </c>
    </row>
    <row r="9" spans="1:5" ht="15">
      <c r="A9" s="63">
        <v>6</v>
      </c>
      <c r="B9" s="107" t="str">
        <f>VLOOKUP(A9,'Tour 4'!$C$3:$O$23,5,FALSE)</f>
        <v>Веретено</v>
      </c>
      <c r="C9" s="30">
        <f>VLOOKUP(A9,'Tour 3'!$C$3:$O$23,1,FALSE)</f>
        <v>6</v>
      </c>
      <c r="D9" s="82">
        <f>VLOOKUP(A9,'Tour 4'!$C$3:$O$23,2,FALSE)</f>
        <v>21</v>
      </c>
      <c r="E9" s="79">
        <f>VLOOKUP(A9,'Tour 4'!$C$3:$O$23,3,FALSE)</f>
        <v>97</v>
      </c>
    </row>
    <row r="10" spans="1:5" ht="15">
      <c r="A10" s="64">
        <v>7</v>
      </c>
      <c r="B10" s="68" t="str">
        <f>VLOOKUP(A10,'Tour 4'!$C$3:$O$23,5,FALSE)</f>
        <v>Аст Алхор</v>
      </c>
      <c r="C10" s="30">
        <f>VLOOKUP(A10,'Tour 3'!$C$3:$O$23,1,FALSE)</f>
        <v>7</v>
      </c>
      <c r="D10" s="83">
        <f>VLOOKUP(A10,'Tour 4'!$C$3:$O$23,2,FALSE)</f>
        <v>20</v>
      </c>
      <c r="E10" s="80">
        <f>VLOOKUP(A10,'Tour 4'!$C$3:$O$23,3,FALSE)</f>
        <v>89</v>
      </c>
    </row>
    <row r="11" spans="1:5" ht="15">
      <c r="A11" s="63">
        <v>8</v>
      </c>
      <c r="B11" s="104">
        <f>VLOOKUP(A11,'Tour 4'!$C$3:$O$23,5,FALSE)</f>
        <v>42</v>
      </c>
      <c r="C11" s="30">
        <f>VLOOKUP(A11,'Tour 3'!$C$3:$O$23,1,FALSE)</f>
        <v>8</v>
      </c>
      <c r="D11" s="82">
        <f>VLOOKUP(A11,'Tour 4'!$C$3:$O$23,2,FALSE)</f>
        <v>16</v>
      </c>
      <c r="E11" s="79">
        <f>VLOOKUP(A11,'Tour 4'!$C$3:$O$23,3,FALSE)</f>
        <v>65</v>
      </c>
    </row>
    <row r="12" spans="1:5" ht="15">
      <c r="A12" s="64">
        <v>9</v>
      </c>
      <c r="B12" s="68" t="str">
        <f>VLOOKUP(A12,'Tour 4'!$C$3:$O$23,5,FALSE)</f>
        <v>Абзац</v>
      </c>
      <c r="C12" s="30">
        <f>VLOOKUP(A12,'Tour 3'!$C$3:$O$23,1,FALSE)</f>
        <v>9</v>
      </c>
      <c r="D12" s="83">
        <f>VLOOKUP(A12,'Tour 4'!$C$3:$O$23,2,FALSE)</f>
        <v>14</v>
      </c>
      <c r="E12" s="80">
        <f>VLOOKUP(A12,'Tour 4'!$C$3:$O$23,3,FALSE)</f>
        <v>61</v>
      </c>
    </row>
    <row r="13" spans="1:5" ht="15">
      <c r="A13" s="63">
        <v>10</v>
      </c>
      <c r="B13" s="67" t="str">
        <f>VLOOKUP(A13,'Tour 4'!$C$3:$O$23,5,FALSE)</f>
        <v>Полбеды</v>
      </c>
      <c r="C13" s="30">
        <f>VLOOKUP(A13,'Tour 3'!$C$3:$O$23,1,FALSE)</f>
        <v>10</v>
      </c>
      <c r="D13" s="82">
        <f>VLOOKUP(A13,'Tour 4'!$C$3:$O$23,2,FALSE)</f>
        <v>7</v>
      </c>
      <c r="E13" s="79">
        <f>VLOOKUP(A13,'Tour 4'!$C$3:$O$23,3,FALSE)</f>
        <v>26</v>
      </c>
    </row>
    <row r="14" spans="1:5" ht="15">
      <c r="A14" s="64">
        <v>11</v>
      </c>
      <c r="B14" s="68">
        <f>VLOOKUP(A14,'Tour 4'!$C$3:$O$23,5,FALSE)</f>
        <v>0</v>
      </c>
      <c r="C14" s="30">
        <f>VLOOKUP(A14,'Tour 3'!$C$3:$O$23,1,FALSE)</f>
        <v>11</v>
      </c>
      <c r="D14" s="83">
        <f>VLOOKUP(A14,'Tour 3'!$C$3:$O$23,2,FALSE)</f>
        <v>0</v>
      </c>
      <c r="E14" s="80">
        <f>VLOOKUP(A14,'Tour 3'!$C$3:$O$23,3,FALSE)</f>
        <v>0</v>
      </c>
    </row>
    <row r="15" spans="1:5" ht="15">
      <c r="A15" s="63">
        <v>12</v>
      </c>
      <c r="B15" s="67">
        <f>VLOOKUP(A15,'Tour 4'!$C$3:$O$23,5,FALSE)</f>
        <v>0</v>
      </c>
      <c r="C15" s="30">
        <f>VLOOKUP(A15,'Tour 3'!$C$3:$O$23,1,FALSE)</f>
        <v>12</v>
      </c>
      <c r="D15" s="82">
        <f>VLOOKUP(A15,'Tour 3'!$C$3:$O$23,2,FALSE)</f>
        <v>0</v>
      </c>
      <c r="E15" s="79">
        <f>VLOOKUP(A15,'Tour 3'!$C$3:$O$23,3,FALSE)</f>
        <v>0</v>
      </c>
    </row>
    <row r="16" spans="1:5" ht="15">
      <c r="A16" s="64">
        <v>13</v>
      </c>
      <c r="B16" s="68">
        <f>VLOOKUP(A16,'Tour 4'!$C$3:$O$23,5,FALSE)</f>
        <v>0</v>
      </c>
      <c r="C16" s="30">
        <f>VLOOKUP(A16,'Tour 3'!$C$3:$O$23,1,FALSE)</f>
        <v>13</v>
      </c>
      <c r="D16" s="83">
        <f>VLOOKUP(A16,'Tour 3'!$C$3:$O$23,2,FALSE)</f>
        <v>0</v>
      </c>
      <c r="E16" s="80">
        <f>VLOOKUP(A16,'Tour 3'!$C$3:$O$23,3,FALSE)</f>
        <v>0</v>
      </c>
    </row>
    <row r="17" spans="1:5" ht="15">
      <c r="A17" s="63">
        <v>14</v>
      </c>
      <c r="B17" s="67">
        <f>VLOOKUP(A17,'Tour 4'!$C$3:$O$23,5,FALSE)</f>
        <v>0</v>
      </c>
      <c r="C17" s="30">
        <f>VLOOKUP(A17,'Tour 3'!$C$3:$O$23,1,FALSE)</f>
        <v>14</v>
      </c>
      <c r="D17" s="82">
        <f>VLOOKUP(A17,'Tour 3'!$C$3:$O$23,2,FALSE)</f>
        <v>0</v>
      </c>
      <c r="E17" s="79">
        <f>VLOOKUP(A17,'Tour 3'!$C$3:$O$23,3,FALSE)</f>
        <v>0</v>
      </c>
    </row>
    <row r="18" spans="1:5" ht="15">
      <c r="A18" s="64">
        <v>15</v>
      </c>
      <c r="B18" s="68">
        <f>VLOOKUP(A18,'Tour 4'!$C$3:$O$23,5,FALSE)</f>
        <v>0</v>
      </c>
      <c r="C18" s="30">
        <f>VLOOKUP(A18,'Tour 3'!$C$3:$O$23,1,FALSE)</f>
        <v>15</v>
      </c>
      <c r="D18" s="83">
        <f>VLOOKUP(A18,'Tour 3'!$C$3:$O$23,2,FALSE)</f>
        <v>0</v>
      </c>
      <c r="E18" s="80">
        <f>VLOOKUP(A18,'Tour 3'!$C$3:$O$23,3,FALSE)</f>
        <v>0</v>
      </c>
    </row>
    <row r="19" spans="1:5" ht="15">
      <c r="A19" s="63">
        <v>16</v>
      </c>
      <c r="B19" s="67">
        <f>VLOOKUP(A19,'Tour 4'!$C$3:$O$23,5,FALSE)</f>
        <v>0</v>
      </c>
      <c r="C19" s="30">
        <f>VLOOKUP(A19,'Tour 3'!$C$3:$O$23,1,FALSE)</f>
        <v>16</v>
      </c>
      <c r="D19" s="82">
        <f>VLOOKUP(A19,'Tour 3'!$C$3:$O$23,2,FALSE)</f>
        <v>0</v>
      </c>
      <c r="E19" s="79">
        <f>VLOOKUP(A19,'Tour 3'!$C$3:$O$23,3,FALSE)</f>
        <v>0</v>
      </c>
    </row>
    <row r="20" spans="1:5" ht="15">
      <c r="A20" s="64">
        <v>17</v>
      </c>
      <c r="B20" s="68">
        <f>VLOOKUP(A20,'Tour 4'!$C$3:$O$23,5,FALSE)</f>
        <v>0</v>
      </c>
      <c r="C20" s="30">
        <f>VLOOKUP(A20,'Tour 3'!$C$3:$O$23,1,FALSE)</f>
        <v>17</v>
      </c>
      <c r="D20" s="83">
        <f>VLOOKUP(A20,'Tour 3'!$C$3:$O$23,2,FALSE)</f>
        <v>0</v>
      </c>
      <c r="E20" s="80">
        <f>VLOOKUP(A20,'Tour 3'!$C$3:$O$23,3,FALSE)</f>
        <v>0</v>
      </c>
    </row>
    <row r="21" spans="1:5" ht="15">
      <c r="A21" s="63">
        <v>18</v>
      </c>
      <c r="B21" s="67">
        <f>VLOOKUP(A21,'Tour 4'!$C$3:$O$23,5,FALSE)</f>
        <v>0</v>
      </c>
      <c r="C21" s="30">
        <f>VLOOKUP(A21,'Tour 3'!$C$3:$O$23,1,FALSE)</f>
        <v>18</v>
      </c>
      <c r="D21" s="82">
        <f>VLOOKUP(A21,'Tour 3'!$C$3:$O$23,2,FALSE)</f>
        <v>0</v>
      </c>
      <c r="E21" s="79">
        <f>VLOOKUP(A21,'Tour 3'!$C$3:$O$23,3,FALSE)</f>
        <v>0</v>
      </c>
    </row>
    <row r="22" spans="1:5" ht="15">
      <c r="A22" s="64">
        <v>19</v>
      </c>
      <c r="B22" s="68">
        <f>VLOOKUP(A22,'Tour 4'!$C$3:$O$23,5,FALSE)</f>
        <v>0</v>
      </c>
      <c r="C22" s="30">
        <f>VLOOKUP(A22,'Tour 3'!$C$3:$O$23,1,FALSE)</f>
        <v>19</v>
      </c>
      <c r="D22" s="83">
        <f>VLOOKUP(A22,'Tour 3'!$C$3:$O$23,2,FALSE)</f>
        <v>0</v>
      </c>
      <c r="E22" s="80">
        <f>VLOOKUP(A22,'Tour 3'!$C$3:$O$23,3,FALSE)</f>
        <v>0</v>
      </c>
    </row>
    <row r="23" spans="1:5" ht="15">
      <c r="A23" s="63">
        <v>20</v>
      </c>
      <c r="B23" s="67">
        <f>VLOOKUP(A23,'Tour 4'!$C$3:$O$23,5,FALSE)</f>
        <v>0</v>
      </c>
      <c r="C23" s="30">
        <f>VLOOKUP(A23,'Tour 3'!$C$3:$O$23,1,FALSE)</f>
        <v>20</v>
      </c>
      <c r="D23" s="82">
        <f>VLOOKUP(A23,'Tour 3'!$C$3:$O$23,2,FALSE)</f>
        <v>0</v>
      </c>
      <c r="E23" s="79">
        <f>VLOOKUP(A23,'Tour 3'!$C$3:$O$23,3,FALSE)</f>
        <v>0</v>
      </c>
    </row>
    <row r="24" spans="1:5" ht="15.75" thickBot="1">
      <c r="A24" s="65">
        <v>21</v>
      </c>
      <c r="B24" s="69">
        <f>VLOOKUP(A24,'Tour 4'!$C$3:$O$23,5,FALSE)</f>
        <v>0</v>
      </c>
      <c r="C24" s="30">
        <f>VLOOKUP(A24,'Tour 3'!$C$3:$O$23,1,FALSE)</f>
        <v>21</v>
      </c>
      <c r="D24" s="84">
        <f>VLOOKUP(A24,'Tour 3'!$C$3:$O$23,2,FALSE)</f>
        <v>0</v>
      </c>
      <c r="E24" s="81">
        <f>VLOOKUP(A24,'Tour 3'!$C$3:$O$23,3,FALSE)</f>
        <v>0</v>
      </c>
    </row>
  </sheetData>
  <mergeCells count="1">
    <mergeCell ref="F5:L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ca01043</cp:lastModifiedBy>
  <dcterms:created xsi:type="dcterms:W3CDTF">2007-09-15T01:46:26Z</dcterms:created>
  <dcterms:modified xsi:type="dcterms:W3CDTF">2008-05-15T09:28:18Z</dcterms:modified>
  <cp:category/>
  <cp:version/>
  <cp:contentType/>
  <cp:contentStatus/>
</cp:coreProperties>
</file>